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9" activeTab="0"/>
  </bookViews>
  <sheets>
    <sheet name="Зміни детально" sheetId="1" r:id="rId1"/>
    <sheet name="Зміни по розділам" sheetId="2" r:id="rId2"/>
  </sheets>
  <definedNames>
    <definedName name="_xlnm.Print_Titles" localSheetId="0">'Зміни детально'!$4:$8</definedName>
    <definedName name="SHARED_FORMULA_10_7_10_7_0">#REF!*#REF!</definedName>
    <definedName name="SHARED_FORMULA_12_7_12_7_0">#REF!*#REF!</definedName>
    <definedName name="SHARED_FORMULA_14_7_14_7_0">#REF!*#REF!</definedName>
    <definedName name="SHARED_FORMULA_20_29_20_29_0">#REF!/#REF!</definedName>
    <definedName name="SHARED_FORMULA_22_39_22_39_0">#REF!*#REF!</definedName>
    <definedName name="SHARED_FORMULA_22_59_22_59_0">#REF!*#REF!</definedName>
    <definedName name="SHARED_FORMULA_22_85_22_85_0">#REF!*#REF!</definedName>
    <definedName name="SHARED_FORMULA_25_39_25_39_0">#REF!*#REF!</definedName>
    <definedName name="SHARED_FORMULA_25_63_25_63_0">#REF!*#REF!</definedName>
    <definedName name="SHARED_FORMULA_25_85_25_85_0">#REF!*#REF!</definedName>
    <definedName name="SHARED_FORMULA_4_17_4_17_0">#REF!/#REF!</definedName>
    <definedName name="SHARED_FORMULA_6_39_6_39_0">#REF!*#REF!</definedName>
    <definedName name="SHARED_FORMULA_6_59_6_59_0">#REF!*#REF!</definedName>
    <definedName name="SHARED_FORMULA_6_85_6_85_0">#REF!*#REF!</definedName>
    <definedName name="SHARED_FORMULA_8_7_8_7_0">#REF!*#REF!</definedName>
    <definedName name="SHARED_FORMULA_8_95_8_95_0">#REF!</definedName>
    <definedName name="Excel_BuiltIn_Print_Titles" localSheetId="0">'Зміни детально'!$A$4:$HY$8</definedName>
  </definedNames>
  <calcPr fullCalcOnLoad="1"/>
</workbook>
</file>

<file path=xl/sharedStrings.xml><?xml version="1.0" encoding="utf-8"?>
<sst xmlns="http://schemas.openxmlformats.org/spreadsheetml/2006/main" count="379" uniqueCount="213">
  <si>
    <t>Додаток 1 до листа від ___________________ №_____</t>
  </si>
  <si>
    <t>Зміни до інвестиційної програми ПАТ “ЕК “Херсонобленерго” на 2015 рік</t>
  </si>
  <si>
    <t>№ з/п</t>
  </si>
  <si>
    <t xml:space="preserve">Назва продукції </t>
  </si>
  <si>
    <t>Одиниця виміру</t>
  </si>
  <si>
    <t>Заплановано на прогнозний період</t>
  </si>
  <si>
    <t>Пропозиція компанії</t>
  </si>
  <si>
    <t>Різниця між пропозицією компанії та планом на прогнозний період</t>
  </si>
  <si>
    <t>Вартість одиниці продукції
(тис.грн БЕЗ ПДВ)</t>
  </si>
  <si>
    <t>кількість</t>
  </si>
  <si>
    <t>тис.грн БЕЗ ПДВ</t>
  </si>
  <si>
    <t>Вартість одиниці продукції(тис.грн БЕЗ ПДВ)</t>
  </si>
  <si>
    <t xml:space="preserve">І. Технічний розвиток (переозброєння), модернізація та будівництво електричних мереж та обладнання </t>
  </si>
  <si>
    <t>Реконструкція ПЛ-150 кВ Ках. ГПП-Дудчино</t>
  </si>
  <si>
    <t>км</t>
  </si>
  <si>
    <t>ПЛ-0,4кВ Ф №2  від ТП-261 м.Херсон</t>
  </si>
  <si>
    <t>ПЛ-0,4кВ від КТП-18 м.Херсон</t>
  </si>
  <si>
    <t>ПЛ-0,4кВ від ТП-54 м.Херсон</t>
  </si>
  <si>
    <t>ПЛ-0,4кВ від ТП-298 м.Херсон</t>
  </si>
  <si>
    <t>ПЛ-0,4кВ від ТП-117 м.Херсон</t>
  </si>
  <si>
    <t>ПЛ-0,4кВ від ТП-189, ЗТП-373, ЗТП-282 м.Херсон</t>
  </si>
  <si>
    <t>ПЛ-0,4кВ від ТП-55 м.Херсон</t>
  </si>
  <si>
    <t>ПЛ-0,4кВ від ТП-75 м.Херсон</t>
  </si>
  <si>
    <t>КЛ-6кВ від ТП-6 до ТП-287 м.Херсон</t>
  </si>
  <si>
    <t>КЛ-6кВ від ПС “Текстильная” до ТП-243 м.Херсон</t>
  </si>
  <si>
    <t>КЛ-10кВ від ТП-692 м.Херсон, (дволанцюгова)</t>
  </si>
  <si>
    <t>ПЛ-6кВ Ф-2306 від ПС «Киндийская» м.Херсон</t>
  </si>
  <si>
    <t>КЛ-6кВ від ЗТП-482 до КТПГС-1105 в м.Херсон</t>
  </si>
  <si>
    <t>КЛ-6кВ від оп. №20 ПЛ-6кВ Ф-218 ПС “Текстильная” до КТПГС-1105 в м.Херсоні</t>
  </si>
  <si>
    <t>КЛ-6кВ від оп.№12 ПЛ-6кВ Ф-218 ПС"Текстильная" до КТПГС-1105 м. Херсон</t>
  </si>
  <si>
    <t>КЛ-6кВ від ЗТП-54 до КТПГС-1105 в м.Херсон</t>
  </si>
  <si>
    <t>КЛ-6кВ від ПС “Карантинная” до РП “Шенгелия” м.Херсон</t>
  </si>
  <si>
    <t>КЛ-6кВ від ПС “Карантинная” до РП “Дорофеева” м.Херсон</t>
  </si>
  <si>
    <t>КЛ-10кВ від РП “Котельная” на ПЛ-10кВ до ПС “Коммунальная” м.Херсон</t>
  </si>
  <si>
    <t>ПЛ-10кВ Ф-844 від ПС-35/10кВ “Ж.Порт” в с. З.Порт</t>
  </si>
  <si>
    <t>КЛ-0,4кВ від ТП-6 до оп.№1 ПЛ-0,4кВ р.5 по вул. 9-го Січня в м.Херсон</t>
  </si>
  <si>
    <t>КЛ-0,4кВ від ТП-6 до оп.№2 ПЛ-0,4кВ р.8 по вул. Комунарів в м.Херсон (дволанцюгова)</t>
  </si>
  <si>
    <t xml:space="preserve">Переобладнання 1-о фазних ввідних пристроїв приватних будинків під час реконструкції ПЛ-0,4кВ голим дротом з встановленням ізольованого вводу </t>
  </si>
  <si>
    <t>шт</t>
  </si>
  <si>
    <t xml:space="preserve">Переобладнання 3-и фазних ввідних пристроїв приватних будинків під час реконструкції ПЛ-0,4кВ голим дротом з встановленням ізольованого вводу </t>
  </si>
  <si>
    <t>КТП-6/0,4кВ №1107 потужністю 400кВА по вул.Пугачова в м.Херсоні</t>
  </si>
  <si>
    <t>КТПГС-10/0,4кВ №1104 потужністю 400кВА по просп.Сенявіна в м.Херсоні</t>
  </si>
  <si>
    <t>КТП-6/0,4кВ №1106 потужністю 250кВА на перехресті вул.1 Травня та вул. Молодіжна м.Херсон</t>
  </si>
  <si>
    <t>КТПГС-6/0,4кВ №1105 потужністю 250кВА  по вул.Генерала Видригана в м.Херсон</t>
  </si>
  <si>
    <t>ПКД майбутніх років</t>
  </si>
  <si>
    <t>комплекс</t>
  </si>
  <si>
    <t xml:space="preserve">ПЛ-10кВ від оп. №26а Ф-1041 “Зеленовка” до КТП-10/0,4кВ № 1101 потужністю 400 кВА по вул. Кірова смт. Зеленівка </t>
  </si>
  <si>
    <t xml:space="preserve">ПЛ-10кВ від оп. №26а Ф-1041 “Зеленовка” до КТП-10/0,4кВ № 1103 потужністю 400 кВА по вул. Кірова смт. Зеленівка </t>
  </si>
  <si>
    <t xml:space="preserve">ПЛ-10кВ Ф-1041 “Зеленовка” від ПС-150/35/10кВ “Коммунальная” смт.Зеленівка </t>
  </si>
  <si>
    <t xml:space="preserve">ПЛ-10кВ Ф-4019 ПС-35/10кВ “МИС” в смт.Зеленівка </t>
  </si>
  <si>
    <t>ПЛ-0,4кВ Ф №4,5,9,10  від ТП-343 м.Херсон</t>
  </si>
  <si>
    <t>ПЛ-0,4кВ Ф №3,4  від КТП-45 м.Херсон</t>
  </si>
  <si>
    <t>ПЛ-0,4кВ від КТП-22 м.Херсон</t>
  </si>
  <si>
    <t>ПЛ-0,4кВ від КТП-33 м.Херсон</t>
  </si>
  <si>
    <t>ПЛ-0,4кВ від ТП-173 м.Херсон</t>
  </si>
  <si>
    <t>ПЛ-0,4кВ від ТП-686 м.Херсон</t>
  </si>
  <si>
    <t>ПЛ-0,4кВ від КТП-785, КТП-799 смт.Зеленівка</t>
  </si>
  <si>
    <t>ПЛ-0,4кВ Ф №3 від ТП-553, Ф №1,3 від КТП-558, Ф №2 від ЗТП-810 смт.Зеленівка</t>
  </si>
  <si>
    <t>ПЛ-0,4кВ Ф №2 від ЗТП-810 смт.Зеленівка</t>
  </si>
  <si>
    <t>ПЛ-0,4кВ від ТП-409 м. Херсон</t>
  </si>
  <si>
    <t>ПЛ-0,4кВ від ТП-411 м. Херсон</t>
  </si>
  <si>
    <t>КЛ-6кВ від ТП-349 до ТП-23 м.Херсон</t>
  </si>
  <si>
    <t>КЛ-6кВ від ЗТП-477 до ТП-55 м.Херсон</t>
  </si>
  <si>
    <t>КЛ-10кВ від ТП-683 до ТП-687 м.Херсон (дволанцюгова)</t>
  </si>
  <si>
    <t>КЛ-10кВ від ТП-689 до ТП-690 м.Херсон (дволанцюгова)</t>
  </si>
  <si>
    <t>КЛ-10кВ від ТП-688 до ТП-690 м.Херсон</t>
  </si>
  <si>
    <t>КЛ-10кВ від ТП-681 до ТП-690 м.Херсон</t>
  </si>
  <si>
    <t>КЛ-6кВ від ТП-349 до ТП-350 м.Херсон</t>
  </si>
  <si>
    <t>КЛ-10кВ від ТП-602 до ТП-611 м.Херсон</t>
  </si>
  <si>
    <t>КЛ-10кВ від ТП-631 до оп.№1 ПЛ-10кВ Ф-2430 до ТП-150 м.Херсон</t>
  </si>
  <si>
    <t>КЛ-6кВ від ТП-241 до оп.№1 ПЛ-10кВ Ф-2418 до ТП-252 м.Херсон</t>
  </si>
  <si>
    <t>КЛ-6кВ від ПС “Северная” до ТП-241 м.Херсон</t>
  </si>
  <si>
    <t>КЛ-10кВ від ПС “Северная” до ТП-631 м.Херсон</t>
  </si>
  <si>
    <t>КЛ-10кВ від ТП-334 до ТП-446 м.Херсон</t>
  </si>
  <si>
    <t>КЛ-6кВ від ТП-821 до ТП-813 м.Херсон</t>
  </si>
  <si>
    <t>КЛ-10кВ від ПС “Промышленная” до ТП-446 м.Херсон</t>
  </si>
  <si>
    <t>КЛ-10кВ від ПС “Промышленная” до ТП-334 м.Херсон</t>
  </si>
  <si>
    <t>КЛ-6кВ від ТП-512 до ТП-514 м.Херсон</t>
  </si>
  <si>
    <t>КЛ-6кВ від ТП-11 до ТП-10 м.Н.Каховка</t>
  </si>
  <si>
    <t>КЛ 6кВ від ПС "Дніпровська" (врізка від ТП 105 до ТП 449 та у КЛ 6кВ від ТП 105 до ТП 345)</t>
  </si>
  <si>
    <t>КЛ-0,4кВ від ТП-589 м.Херсон (дволанцюгова)</t>
  </si>
  <si>
    <t>КЛ-0,4кВ від ТП-692 м.Херсон</t>
  </si>
  <si>
    <t>КЛ-0,4кВ від ЗТП-822 м.Херсон</t>
  </si>
  <si>
    <t>КЛ-0,4кВ від ЗТП-824 м.Херсон (дволанцюгова)</t>
  </si>
  <si>
    <t>КТП-10/0,4кВ №1101 потужністю 400кВА  для розвантаження ЗТП-553, ЗТП-810, КТП-558 по вул.Кірова в смт.Зеленівка</t>
  </si>
  <si>
    <t>КТП-10/0,4кВ №1103 потужністю 400кВА для розвантаження ТП-810 по вул.Кірова в смт.Зеленівка</t>
  </si>
  <si>
    <t>КТП-10/0,4кВ №1102 потужністю 400кВА по вул.Некрасова в смт.Зеленівка м.Херсон</t>
  </si>
  <si>
    <t>КТП-21 100/10/0,4кВ с.Первомаївка</t>
  </si>
  <si>
    <t>КТП-113 100/10/0,4кВ смт.В.Рогачик</t>
  </si>
  <si>
    <t>ТП-49 160/10/0,4кВ смт. В.Лепетиха</t>
  </si>
  <si>
    <t>ТП-61 100/10/0,4кВ смт. В.Лепетиха</t>
  </si>
  <si>
    <t>КТП-62 100/10/0,4кВ с.Зелене</t>
  </si>
  <si>
    <t>КТП-346 100/10/0,4кВ с.Абрикосівка</t>
  </si>
  <si>
    <t>КТП-206 160/10/0,4кВ с.Подокалинівка</t>
  </si>
  <si>
    <t>КТП-320 250/10/0,4кВ с.Погоріле</t>
  </si>
  <si>
    <t>КТП-197 100/10/0,4кВ с.Н.Гриднєве</t>
  </si>
  <si>
    <t>ЗТП-252 250/10/0,4кВ с.Б.Криниця</t>
  </si>
  <si>
    <t>ЗТП-540 2т  400/10/0,4кВ м.Скадовськ</t>
  </si>
  <si>
    <t>КТП-417 250/10/0,4кВ c.Григорівка</t>
  </si>
  <si>
    <t>КТП-341 250/10/0,4кВ с .Н.Наталівка</t>
  </si>
  <si>
    <t>КТП-272 160/10/0,4кВ смт.А.Нова</t>
  </si>
  <si>
    <t>КТП-183 63/10/0,4кВ с.Червоне</t>
  </si>
  <si>
    <t xml:space="preserve">КТП-115 100/10/0,4кВ с.Біляївка  </t>
  </si>
  <si>
    <t>КТП-143 250/10/0,4кВ с.Н.Олександрівка</t>
  </si>
  <si>
    <t>ТП-192 160/10/0,4кВ с.Інгулівка</t>
  </si>
  <si>
    <t>КТП-523 250/10/0,4кВ с.Ч.Маяк</t>
  </si>
  <si>
    <t>КТП-386 100/10/0,4Кв  с.Ш.Балка</t>
  </si>
  <si>
    <t>КТП-380 100/10/0,4кВ с.Чернянка</t>
  </si>
  <si>
    <t>КТП-450 100/10/0,4кВ с.Чорноморівка</t>
  </si>
  <si>
    <t xml:space="preserve">КТП-278 160/10/0,4кВ с.Чорноморівка </t>
  </si>
  <si>
    <t>КТП-388 100/10/0,4кВ с.Чернянка</t>
  </si>
  <si>
    <t xml:space="preserve">КТП-144 100/10/0,4кВ с.М.Каховка </t>
  </si>
  <si>
    <t>ТП-420 160/10/0,4кВ с.Волинське</t>
  </si>
  <si>
    <t>КТП-320 100/10/0,4кВ с.Н.Василівка</t>
  </si>
  <si>
    <t>КТП-266 160/10/0,4кВ смт.Іванівка</t>
  </si>
  <si>
    <t>КТП-512 100/10/0,4кВ c.Петрівка</t>
  </si>
  <si>
    <t>КТП-282 100/10/0,4кВ с.Фрунзе</t>
  </si>
  <si>
    <t>КТП-203 250/10/0,4Кв с.Партизани</t>
  </si>
  <si>
    <t>КТП-1147  63/10/0,4кВ м.Г.Пристань</t>
  </si>
  <si>
    <t>КТП-60 100/10/0,4кВ с.Н.Збур'ївка</t>
  </si>
  <si>
    <t>КТП-45 250/10/0,4кВ с Н.Збур'ївка</t>
  </si>
  <si>
    <t>КТП-221 63/10/0,4кВ с.В.Кардашинка</t>
  </si>
  <si>
    <t>КТП-288 160/10/0,4кВ с.Чорноморське</t>
  </si>
  <si>
    <t>КТП-53 100/10/0,4кВ с.С.Збур'ївка</t>
  </si>
  <si>
    <t>КТП-4 160/10/0,4кВ смт. Білозерка</t>
  </si>
  <si>
    <t>КТП-812 160/10/0,4кВ с.Чорнобаївка</t>
  </si>
  <si>
    <t>КТП-431 250/10/0,4кВ с.Токарівка</t>
  </si>
  <si>
    <t>КТП-280 250/10/0,4кВ с.Грозове</t>
  </si>
  <si>
    <t>КТП-429 250/10/0,4кВ с.Токарівка</t>
  </si>
  <si>
    <t>КТП-880 100/10/0,4кВ с.Чорнобаївка</t>
  </si>
  <si>
    <t>КТП-576 250/10/0,4кВ с.Садове</t>
  </si>
  <si>
    <t>ТП-507 400/6/0,4кВ м.Херсон</t>
  </si>
  <si>
    <t>КТП-211 400/6/0,4кВ м.Херсон</t>
  </si>
  <si>
    <t>ТП-446  2т 630/10/0,4кВ м.Херсон</t>
  </si>
  <si>
    <t>ТП-511 2т  400/6/0,4кВ м.Херсон</t>
  </si>
  <si>
    <t>ТП-603 2т  400/6/0,4кВ м.Херсон</t>
  </si>
  <si>
    <t>РП “Блюхера” 2т 630/10/0,4кВ м.Херсон</t>
  </si>
  <si>
    <t xml:space="preserve">Реконструкція ПС 154/10 "Коммунальная" </t>
  </si>
  <si>
    <t>Реконструкція ПС 150 кВ "ХНПЗ". Заміна панелей панелей РЗА на МРЗС-05-01 (2шт)</t>
  </si>
  <si>
    <t>Реконструкція ПС 150 кВ "ХНПЗ". Заміна панелей ЭПЗ-1636-67/2 на Діамант 014</t>
  </si>
  <si>
    <t>Реконструкція ПС 150 кВ "Новотроицкая". Заміна панелей ВЄ-150 на Діамант-014</t>
  </si>
  <si>
    <t>Реконструкція ПС 150 кВ "Комунальная". Заміна панелей ДФЗ-2 на панелі Диамант L031 (2шт)</t>
  </si>
  <si>
    <t>Реконструкція ПС 150 кВ "Н.Троицкая". Заміна електромеханічних захистів ПЛ-35кВ на мікропроцесорні типу МРЗС-05Л (7шт)</t>
  </si>
  <si>
    <t>Реконструкція ПС-150/35/10кВ “ППокровская”. МРЗС-05-02</t>
  </si>
  <si>
    <t xml:space="preserve">Реконструкція ПС 150 кВ “Рубановка”.  Заміна масляних вимикачів на вакуумні 10 кВ (8 шт) </t>
  </si>
  <si>
    <t xml:space="preserve">Реконструкція ПС 150 кВ “Чулаковка”.  Заміна масляних вимикачів на вакуумні 10 кВ (5 шт) </t>
  </si>
  <si>
    <t>Реконструкція ПС 150 кВ "ХНПЗ". Заміна електромеханічних захистів на мікропроцесорні типу МРЗС-05-01</t>
  </si>
  <si>
    <t>Реконструкція ПС 150 кВ "Посад-Покровська". Заміна електромеханічних захистів на мікропроцесорні типу МРЗС-05-01(2шт)</t>
  </si>
  <si>
    <t xml:space="preserve">Реконструкція ПС 150 кВ "Промышленная". Заміна викітних елементів КРУ-2-10 з масляними вимикачами 3150А (3 шт.) на елементи з вакуумними 10 кВ (3 шт) </t>
  </si>
  <si>
    <t xml:space="preserve">Реконструкція ПС 35 кВ "Днепровская". Встановлення комірок КРУ в комплекті з  вакуумним вимикачами 630А(2 шт) </t>
  </si>
  <si>
    <t xml:space="preserve">Реконструкція ПС 35 кВ "Ж.Порт". Заміна масляних вимикачів на вакуумні 10 кВ (3 шт) </t>
  </si>
  <si>
    <t>Всього по розділу І</t>
  </si>
  <si>
    <t>II. Заходи по зниженню та/або недопущенню понаднормативних витрат електроенергії</t>
  </si>
  <si>
    <t>Лічильник електронний однофазний (СО-ЕА 10Д) або аналог</t>
  </si>
  <si>
    <r>
      <t>Лічильник електронний трифазний (</t>
    </r>
    <r>
      <rPr>
        <sz val="14"/>
        <color indexed="8"/>
        <rFont val="Times New Roman"/>
        <family val="1"/>
      </rPr>
      <t>НІК2301 АП2</t>
    </r>
    <r>
      <rPr>
        <sz val="12"/>
        <color indexed="8"/>
        <rFont val="Times New Roman"/>
        <family val="1"/>
      </rPr>
      <t xml:space="preserve">) або аналог </t>
    </r>
  </si>
  <si>
    <r>
      <t xml:space="preserve">Лічильник електронний однофазний з системою дистанційного зйому показів </t>
    </r>
    <r>
      <rPr>
        <sz val="14"/>
        <color indexed="8"/>
        <rFont val="Times New Roman"/>
        <family val="1"/>
      </rPr>
      <t>NP-06 TD MME.1F.1SM-U або аналог</t>
    </r>
  </si>
  <si>
    <r>
      <t xml:space="preserve">Лічильники електронні трифазні прямого включення з системою дистанційного зйому показів </t>
    </r>
    <r>
      <rPr>
        <sz val="14"/>
        <color indexed="8"/>
        <rFont val="Times New Roman"/>
        <family val="1"/>
      </rPr>
      <t>NP-06 TD MME.3FD.SMXPD-U  або аналог</t>
    </r>
  </si>
  <si>
    <r>
      <t xml:space="preserve">Лічильник електронний трифазний (з інтерфейсом електричного зв’язку) </t>
    </r>
    <r>
      <rPr>
        <sz val="14"/>
        <color indexed="8"/>
        <rFont val="Times New Roman"/>
        <family val="1"/>
      </rPr>
      <t>НІК 2303 АРТ 2Т 1120 або аналог</t>
    </r>
  </si>
  <si>
    <r>
      <t xml:space="preserve">Лічильник електронний трифазний (з вбудованим GSM-модемом)  </t>
    </r>
    <r>
      <rPr>
        <sz val="14"/>
        <color indexed="8"/>
        <rFont val="Times New Roman"/>
        <family val="1"/>
      </rPr>
      <t>LZQJ-XC  або аналог</t>
    </r>
  </si>
  <si>
    <r>
      <t xml:space="preserve">Лічильник електронний однофазний (з функцією обмеження навантаження до заданного рівня) </t>
    </r>
    <r>
      <rPr>
        <sz val="14"/>
        <color indexed="8"/>
        <rFont val="Times New Roman"/>
        <family val="1"/>
      </rPr>
      <t>МТХ1А10.DH.2L0-PO4 або аналог</t>
    </r>
  </si>
  <si>
    <r>
      <t xml:space="preserve">Лічильник електронний трифазний (з функцією обмеження навантаження до заданного рівня) </t>
    </r>
    <r>
      <rPr>
        <sz val="14"/>
        <color indexed="8"/>
        <rFont val="Times New Roman"/>
        <family val="1"/>
      </rPr>
      <t>МТX3R30.DH.4L0-PO4  або аналог</t>
    </r>
  </si>
  <si>
    <t>Лічильник електронний трифазний НІК 2301 АТ1 5(10)А 100В (або аналог)</t>
  </si>
  <si>
    <t>Всього по розділу ІІ:</t>
  </si>
  <si>
    <t>IІІ. Впровадження та розвиток АСДТК</t>
  </si>
  <si>
    <t>Телемеханізація ПС-150 кВ "Н.Троицкая"</t>
  </si>
  <si>
    <t>Всього по розділу IІІ</t>
  </si>
  <si>
    <t>ІV. Впровадження та розвиток інформаційних технологій.</t>
  </si>
  <si>
    <t>Закупівля нових робочих станцій</t>
  </si>
  <si>
    <t>МФУ HP  LJ Pro 400 M425dw CF288A, або аналог</t>
  </si>
  <si>
    <t>МФУ Canon i-SENSYS MF226DN 9540B086, або аналог</t>
  </si>
  <si>
    <t>Принтер А4 HP LaserJet M602dn, або аналог</t>
  </si>
  <si>
    <t>Програмне забезпечення Microsoft (MEE) (або аналог)</t>
  </si>
  <si>
    <t>Доопрацювання колцентру на програмній платформі Microsoft Dynamics CRM</t>
  </si>
  <si>
    <t>Впровадження автоматизованої системи управління підприємством (ERP) на програмній платформі Microsoft Dynamics AX</t>
  </si>
  <si>
    <t>Облаштування Диспетчерського пункту Голопристанского, Високопільського РЕЗ и ЕМ обладнанням відображення схем оперативного керування</t>
  </si>
  <si>
    <t>Облаштування Диспетчерського пункту Цюрупинского РЕС и ЕМ обладнанням відображення схем оперативного керування</t>
  </si>
  <si>
    <t>Всього по розділу ІV:</t>
  </si>
  <si>
    <t>V. Впровадження та розвиток систем зв'язку та телекомунікацій</t>
  </si>
  <si>
    <t>Будівництво радіорелейної лінії (РРЛ) Берислав-ПС-154 кВ “ГНС СОС”</t>
  </si>
  <si>
    <t>Будівництво радіорелейної лінії (РРЛ) ПС-154 кВ “ГНС СОС”- ПС-154 кВ “Дудчино”</t>
  </si>
  <si>
    <t>Модернізація каналоутворуючого обладнання цифрових потоків передавання даних корпоративної телефонної мережі</t>
  </si>
  <si>
    <t>Всього по розділу V:</t>
  </si>
  <si>
    <t>VІ. Модернізація та закупівля транспортних засобів.</t>
  </si>
  <si>
    <t>БКУ на базі Т-150 (або аналог)</t>
  </si>
  <si>
    <t>Всього по розділу VІ:</t>
  </si>
  <si>
    <t>VІІ. Інше</t>
  </si>
  <si>
    <t>Вимірювач параметрів каналів тональної частоти ТЧ-ПРО (або аналог)</t>
  </si>
  <si>
    <r>
      <t>Дизель-генератор Vitals</t>
    </r>
    <r>
      <rPr>
        <sz val="12"/>
        <color indexed="8"/>
        <rFont val="Times New Roman"/>
        <family val="1"/>
      </rPr>
      <t xml:space="preserve"> (або аналог)</t>
    </r>
  </si>
  <si>
    <t xml:space="preserve">Реконструкція диспетчерської будівлі Скадовського РЕЗ і ЕМ </t>
  </si>
  <si>
    <t>Всього по розділу VІІ:</t>
  </si>
  <si>
    <t>Всього по програмі</t>
  </si>
  <si>
    <t xml:space="preserve">Технічний директор ПАТ «ЕК «Херсонобленерго» </t>
  </si>
  <si>
    <t>В.А.Гетманов</t>
  </si>
  <si>
    <t>Цільові програми</t>
  </si>
  <si>
    <t>Схвалена інвестпрограма</t>
  </si>
  <si>
    <t>Запропоновані зміни</t>
  </si>
  <si>
    <t>Загальна сума, тис.грн (без ПДВ)</t>
  </si>
  <si>
    <t>%</t>
  </si>
  <si>
    <t>І</t>
  </si>
  <si>
    <t>Будівництво, модернізація та реконструкція 
електричних мереж та обладнання</t>
  </si>
  <si>
    <t>ІІ</t>
  </si>
  <si>
    <t>Заходи по зниженню та/або недопущенню понаднормативних витрат електроенергії</t>
  </si>
  <si>
    <t>III</t>
  </si>
  <si>
    <t>Впровадження та розвиток АСДТК</t>
  </si>
  <si>
    <t>IV</t>
  </si>
  <si>
    <t>Впровадження та розвиток інформаційних технологій</t>
  </si>
  <si>
    <t>V</t>
  </si>
  <si>
    <t>Впровадження та розвиток систем зв'язку і телекомунікацій</t>
  </si>
  <si>
    <t>VI</t>
  </si>
  <si>
    <t>Модернізація та закупівля транспортних засобів</t>
  </si>
  <si>
    <t>VII</t>
  </si>
  <si>
    <t>Інше</t>
  </si>
  <si>
    <t>Всього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</si>
</sst>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.00"/>
    <numFmt numFmtId="166" formatCode="0.0"/>
    <numFmt numFmtId="167" formatCode="0"/>
    <numFmt numFmtId="168" formatCode="#,##0.00"/>
    <numFmt numFmtId="169" formatCode="#,##0.000"/>
    <numFmt numFmtId="170" formatCode="0.000"/>
    <numFmt numFmtId="171" formatCode="#,##0"/>
    <numFmt numFmtId="172" formatCode="#,##0.0"/>
    <numFmt numFmtId="173" formatCode="#,###.00"/>
    <numFmt numFmtId="174" formatCode="0.0%"/>
    <numFmt numFmtId="175" formatCode="0.00%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0"/>
      <name val="PragmaticaCTT"/>
      <family val="0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sz val="12"/>
      <color indexed="53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</cellStyleXfs>
  <cellXfs count="1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4" fillId="0" borderId="0" xfId="0" applyFont="1" applyFill="1" applyBorder="1" applyAlignment="1" applyProtection="1">
      <alignment horizontal="center" vertical="center" wrapText="1"/>
      <protection/>
    </xf>
    <xf numFmtId="164" fontId="4" fillId="0" borderId="1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/>
    </xf>
    <xf numFmtId="164" fontId="7" fillId="2" borderId="0" xfId="0" applyFont="1" applyFill="1" applyBorder="1" applyAlignment="1">
      <alignment/>
    </xf>
    <xf numFmtId="164" fontId="7" fillId="2" borderId="2" xfId="0" applyFont="1" applyFill="1" applyBorder="1" applyAlignment="1">
      <alignment/>
    </xf>
    <xf numFmtId="165" fontId="7" fillId="2" borderId="2" xfId="0" applyNumberFormat="1" applyFont="1" applyFill="1" applyBorder="1" applyAlignment="1">
      <alignment/>
    </xf>
    <xf numFmtId="164" fontId="5" fillId="3" borderId="2" xfId="0" applyFont="1" applyFill="1" applyBorder="1" applyAlignment="1">
      <alignment horizontal="center"/>
    </xf>
    <xf numFmtId="167" fontId="5" fillId="0" borderId="2" xfId="26" applyNumberFormat="1" applyFont="1" applyFill="1" applyBorder="1" applyAlignment="1">
      <alignment horizontal="left" vertical="center" wrapText="1"/>
      <protection/>
    </xf>
    <xf numFmtId="164" fontId="5" fillId="3" borderId="2" xfId="26" applyFont="1" applyFill="1" applyBorder="1" applyAlignment="1">
      <alignment horizontal="center"/>
      <protection/>
    </xf>
    <xf numFmtId="168" fontId="5" fillId="0" borderId="2" xfId="26" applyNumberFormat="1" applyFont="1" applyFill="1" applyBorder="1" applyAlignment="1">
      <alignment horizontal="center" vertical="center" wrapText="1"/>
      <protection/>
    </xf>
    <xf numFmtId="169" fontId="5" fillId="0" borderId="2" xfId="26" applyNumberFormat="1" applyFont="1" applyFill="1" applyBorder="1" applyAlignment="1">
      <alignment horizontal="center" vertical="center"/>
      <protection/>
    </xf>
    <xf numFmtId="168" fontId="5" fillId="0" borderId="2" xfId="26" applyNumberFormat="1" applyFont="1" applyFill="1" applyBorder="1" applyAlignment="1">
      <alignment horizontal="center" vertical="center"/>
      <protection/>
    </xf>
    <xf numFmtId="169" fontId="5" fillId="3" borderId="2" xfId="21" applyNumberFormat="1" applyFont="1" applyFill="1" applyBorder="1" applyAlignment="1">
      <alignment horizontal="center" vertical="center" wrapText="1"/>
      <protection/>
    </xf>
    <xf numFmtId="169" fontId="5" fillId="3" borderId="2" xfId="21" applyNumberFormat="1" applyFont="1" applyFill="1" applyBorder="1" applyAlignment="1">
      <alignment horizontal="center" vertical="center"/>
      <protection/>
    </xf>
    <xf numFmtId="168" fontId="5" fillId="3" borderId="2" xfId="26" applyNumberFormat="1" applyFont="1" applyFill="1" applyBorder="1" applyAlignment="1">
      <alignment horizontal="center" vertical="center"/>
      <protection/>
    </xf>
    <xf numFmtId="168" fontId="8" fillId="0" borderId="2" xfId="20" applyNumberFormat="1" applyFont="1" applyFill="1" applyBorder="1" applyAlignment="1">
      <alignment horizontal="center" vertical="center"/>
      <protection/>
    </xf>
    <xf numFmtId="170" fontId="8" fillId="0" borderId="2" xfId="20" applyNumberFormat="1" applyFont="1" applyFill="1" applyBorder="1" applyAlignment="1">
      <alignment horizontal="center" vertical="center"/>
      <protection/>
    </xf>
    <xf numFmtId="164" fontId="9" fillId="3" borderId="0" xfId="0" applyFont="1" applyFill="1" applyAlignment="1">
      <alignment/>
    </xf>
    <xf numFmtId="164" fontId="8" fillId="3" borderId="2" xfId="28" applyFont="1" applyFill="1" applyBorder="1" applyAlignment="1">
      <alignment wrapText="1"/>
      <protection/>
    </xf>
    <xf numFmtId="170" fontId="5" fillId="3" borderId="2" xfId="29" applyNumberFormat="1" applyFont="1" applyFill="1" applyBorder="1" applyAlignment="1">
      <alignment horizontal="center" vertical="center"/>
      <protection/>
    </xf>
    <xf numFmtId="164" fontId="8" fillId="3" borderId="2" xfId="0" applyFont="1" applyFill="1" applyBorder="1" applyAlignment="1">
      <alignment horizontal="center"/>
    </xf>
    <xf numFmtId="169" fontId="5" fillId="3" borderId="2" xfId="0" applyNumberFormat="1" applyFont="1" applyFill="1" applyBorder="1" applyAlignment="1">
      <alignment horizontal="center" vertical="center" wrapText="1"/>
    </xf>
    <xf numFmtId="168" fontId="8" fillId="3" borderId="2" xfId="20" applyNumberFormat="1" applyFont="1" applyFill="1" applyBorder="1" applyAlignment="1">
      <alignment horizontal="center" vertical="center"/>
      <protection/>
    </xf>
    <xf numFmtId="170" fontId="8" fillId="3" borderId="2" xfId="20" applyNumberFormat="1" applyFont="1" applyFill="1" applyBorder="1" applyAlignment="1">
      <alignment horizontal="center" vertical="center"/>
      <protection/>
    </xf>
    <xf numFmtId="170" fontId="5" fillId="3" borderId="2" xfId="28" applyNumberFormat="1" applyFont="1" applyFill="1" applyBorder="1" applyAlignment="1">
      <alignment horizontal="center" vertical="center"/>
      <protection/>
    </xf>
    <xf numFmtId="170" fontId="5" fillId="3" borderId="2" xfId="29" applyNumberFormat="1" applyFont="1" applyFill="1" applyBorder="1" applyAlignment="1" applyProtection="1">
      <alignment horizontal="center" vertical="center" wrapText="1"/>
      <protection/>
    </xf>
    <xf numFmtId="164" fontId="5" fillId="0" borderId="2" xfId="26" applyFont="1" applyFill="1" applyBorder="1" applyAlignment="1">
      <alignment horizontal="left" vertical="center" wrapText="1"/>
      <protection/>
    </xf>
    <xf numFmtId="164" fontId="5" fillId="0" borderId="2" xfId="26" applyFont="1" applyFill="1" applyBorder="1" applyAlignment="1">
      <alignment horizontal="center"/>
      <protection/>
    </xf>
    <xf numFmtId="169" fontId="5" fillId="3" borderId="2" xfId="26" applyNumberFormat="1" applyFont="1" applyFill="1" applyBorder="1" applyAlignment="1">
      <alignment horizontal="center" vertical="center" wrapText="1"/>
      <protection/>
    </xf>
    <xf numFmtId="169" fontId="5" fillId="3" borderId="2" xfId="29" applyNumberFormat="1" applyFont="1" applyFill="1" applyBorder="1" applyAlignment="1">
      <alignment horizontal="center" vertical="center"/>
      <protection/>
    </xf>
    <xf numFmtId="164" fontId="5" fillId="0" borderId="2" xfId="28" applyFont="1" applyFill="1" applyBorder="1" applyAlignment="1">
      <alignment wrapText="1"/>
      <protection/>
    </xf>
    <xf numFmtId="170" fontId="5" fillId="0" borderId="1" xfId="29" applyNumberFormat="1" applyFont="1" applyFill="1" applyBorder="1" applyAlignment="1" applyProtection="1">
      <alignment horizontal="center" vertical="center" wrapText="1"/>
      <protection/>
    </xf>
    <xf numFmtId="170" fontId="5" fillId="0" borderId="1" xfId="29" applyNumberFormat="1" applyFont="1" applyFill="1" applyBorder="1" applyAlignment="1" applyProtection="1">
      <alignment horizontal="center" vertical="center" wrapText="1"/>
      <protection locked="0"/>
    </xf>
    <xf numFmtId="169" fontId="5" fillId="0" borderId="1" xfId="29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29" applyFont="1" applyFill="1" applyBorder="1" applyAlignment="1" applyProtection="1">
      <alignment horizontal="left" vertical="center" wrapText="1"/>
      <protection/>
    </xf>
    <xf numFmtId="164" fontId="8" fillId="0" borderId="2" xfId="28" applyFont="1" applyFill="1" applyBorder="1" applyAlignment="1">
      <alignment wrapText="1"/>
      <protection/>
    </xf>
    <xf numFmtId="170" fontId="5" fillId="0" borderId="2" xfId="29" applyNumberFormat="1" applyFont="1" applyFill="1" applyBorder="1" applyAlignment="1">
      <alignment horizontal="center" vertical="center"/>
      <protection/>
    </xf>
    <xf numFmtId="164" fontId="8" fillId="0" borderId="2" xfId="0" applyFont="1" applyFill="1" applyBorder="1" applyAlignment="1">
      <alignment horizontal="center"/>
    </xf>
    <xf numFmtId="169" fontId="5" fillId="0" borderId="2" xfId="0" applyNumberFormat="1" applyFont="1" applyFill="1" applyBorder="1" applyAlignment="1">
      <alignment horizontal="center" vertical="center" wrapText="1"/>
    </xf>
    <xf numFmtId="169" fontId="5" fillId="0" borderId="2" xfId="21" applyNumberFormat="1" applyFont="1" applyFill="1" applyBorder="1" applyAlignment="1">
      <alignment horizontal="center" vertical="center" wrapText="1"/>
      <protection/>
    </xf>
    <xf numFmtId="169" fontId="5" fillId="0" borderId="2" xfId="21" applyNumberFormat="1" applyFont="1" applyFill="1" applyBorder="1" applyAlignment="1">
      <alignment horizontal="center" vertical="center"/>
      <protection/>
    </xf>
    <xf numFmtId="164" fontId="9" fillId="0" borderId="0" xfId="0" applyFont="1" applyFill="1" applyAlignment="1">
      <alignment/>
    </xf>
    <xf numFmtId="170" fontId="5" fillId="0" borderId="2" xfId="28" applyNumberFormat="1" applyFont="1" applyFill="1" applyBorder="1" applyAlignment="1">
      <alignment horizontal="center" vertical="center"/>
      <protection/>
    </xf>
    <xf numFmtId="170" fontId="5" fillId="0" borderId="2" xfId="29" applyNumberFormat="1" applyFont="1" applyFill="1" applyBorder="1" applyAlignment="1" applyProtection="1">
      <alignment horizontal="center" vertical="center" wrapText="1"/>
      <protection/>
    </xf>
    <xf numFmtId="169" fontId="5" fillId="0" borderId="2" xfId="29" applyNumberFormat="1" applyFont="1" applyFill="1" applyBorder="1" applyAlignment="1">
      <alignment horizontal="center" vertical="center"/>
      <protection/>
    </xf>
    <xf numFmtId="164" fontId="5" fillId="0" borderId="4" xfId="0" applyFont="1" applyFill="1" applyBorder="1" applyAlignment="1" applyProtection="1">
      <alignment horizontal="center"/>
      <protection/>
    </xf>
    <xf numFmtId="169" fontId="5" fillId="0" borderId="4" xfId="0" applyNumberFormat="1" applyFont="1" applyFill="1" applyBorder="1" applyAlignment="1" applyProtection="1">
      <alignment horizontal="center"/>
      <protection/>
    </xf>
    <xf numFmtId="167" fontId="5" fillId="0" borderId="2" xfId="26" applyNumberFormat="1" applyFont="1" applyFill="1" applyBorder="1" applyAlignment="1">
      <alignment horizontal="left" vertical="center" wrapText="1"/>
      <protection/>
    </xf>
    <xf numFmtId="167" fontId="8" fillId="0" borderId="2" xfId="26" applyNumberFormat="1" applyFont="1" applyFill="1" applyBorder="1" applyAlignment="1">
      <alignment horizontal="left" vertical="center" wrapText="1"/>
      <protection/>
    </xf>
    <xf numFmtId="164" fontId="4" fillId="4" borderId="2" xfId="0" applyFont="1" applyFill="1" applyBorder="1" applyAlignment="1">
      <alignment vertical="center"/>
    </xf>
    <xf numFmtId="165" fontId="4" fillId="4" borderId="2" xfId="0" applyNumberFormat="1" applyFont="1" applyFill="1" applyBorder="1" applyAlignment="1">
      <alignment horizontal="center" vertical="center" wrapText="1"/>
    </xf>
    <xf numFmtId="168" fontId="4" fillId="4" borderId="2" xfId="0" applyNumberFormat="1" applyFont="1" applyFill="1" applyBorder="1" applyAlignment="1">
      <alignment horizontal="center" vertical="center"/>
    </xf>
    <xf numFmtId="165" fontId="5" fillId="4" borderId="2" xfId="0" applyNumberFormat="1" applyFont="1" applyFill="1" applyBorder="1" applyAlignment="1">
      <alignment horizontal="center"/>
    </xf>
    <xf numFmtId="164" fontId="10" fillId="4" borderId="2" xfId="0" applyFont="1" applyFill="1" applyBorder="1" applyAlignment="1">
      <alignment horizontal="center"/>
    </xf>
    <xf numFmtId="168" fontId="4" fillId="4" borderId="2" xfId="0" applyNumberFormat="1" applyFont="1" applyFill="1" applyBorder="1" applyAlignment="1" applyProtection="1">
      <alignment horizontal="center" vertical="center" wrapText="1"/>
      <protection/>
    </xf>
    <xf numFmtId="165" fontId="5" fillId="2" borderId="2" xfId="0" applyNumberFormat="1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8" fontId="5" fillId="2" borderId="2" xfId="0" applyNumberFormat="1" applyFont="1" applyFill="1" applyBorder="1" applyAlignment="1" applyProtection="1">
      <alignment horizontal="center" vertical="center" wrapText="1"/>
      <protection/>
    </xf>
    <xf numFmtId="164" fontId="5" fillId="3" borderId="2" xfId="20" applyFont="1" applyFill="1" applyBorder="1" applyAlignment="1">
      <alignment horizontal="center" vertical="center"/>
      <protection/>
    </xf>
    <xf numFmtId="164" fontId="5" fillId="3" borderId="5" xfId="20" applyFont="1" applyFill="1" applyBorder="1" applyAlignment="1" applyProtection="1">
      <alignment horizontal="left" vertical="center" wrapText="1"/>
      <protection/>
    </xf>
    <xf numFmtId="164" fontId="5" fillId="3" borderId="6" xfId="27" applyFont="1" applyFill="1" applyBorder="1" applyAlignment="1">
      <alignment horizontal="center"/>
      <protection/>
    </xf>
    <xf numFmtId="169" fontId="5" fillId="3" borderId="6" xfId="21" applyNumberFormat="1" applyFont="1" applyFill="1" applyBorder="1" applyAlignment="1">
      <alignment horizontal="center" vertical="center" wrapText="1"/>
      <protection/>
    </xf>
    <xf numFmtId="171" fontId="5" fillId="0" borderId="6" xfId="21" applyNumberFormat="1" applyFont="1" applyFill="1" applyBorder="1" applyAlignment="1">
      <alignment horizontal="center" vertical="center"/>
      <protection/>
    </xf>
    <xf numFmtId="168" fontId="5" fillId="3" borderId="6" xfId="21" applyNumberFormat="1" applyFont="1" applyFill="1" applyBorder="1" applyAlignment="1">
      <alignment horizontal="center" vertical="center" wrapText="1"/>
      <protection/>
    </xf>
    <xf numFmtId="168" fontId="5" fillId="3" borderId="2" xfId="20" applyNumberFormat="1" applyFont="1" applyFill="1" applyBorder="1" applyAlignment="1">
      <alignment horizontal="center" vertical="center" wrapText="1"/>
      <protection/>
    </xf>
    <xf numFmtId="171" fontId="5" fillId="3" borderId="6" xfId="21" applyNumberFormat="1" applyFont="1" applyFill="1" applyBorder="1" applyAlignment="1">
      <alignment horizontal="center" vertical="center"/>
      <protection/>
    </xf>
    <xf numFmtId="164" fontId="5" fillId="3" borderId="2" xfId="20" applyFont="1" applyFill="1" applyBorder="1" applyAlignment="1" applyProtection="1">
      <alignment horizontal="left" vertical="center" wrapText="1"/>
      <protection/>
    </xf>
    <xf numFmtId="164" fontId="5" fillId="3" borderId="2" xfId="20" applyFont="1" applyFill="1" applyBorder="1" applyAlignment="1" applyProtection="1">
      <alignment horizontal="center" vertical="center" wrapText="1"/>
      <protection/>
    </xf>
    <xf numFmtId="165" fontId="5" fillId="3" borderId="2" xfId="20" applyNumberFormat="1" applyFont="1" applyFill="1" applyBorder="1" applyAlignment="1" applyProtection="1">
      <alignment horizontal="center" vertical="center" wrapText="1"/>
      <protection/>
    </xf>
    <xf numFmtId="168" fontId="5" fillId="3" borderId="2" xfId="26" applyNumberFormat="1" applyFont="1" applyFill="1" applyBorder="1" applyAlignment="1">
      <alignment horizontal="center"/>
      <protection/>
    </xf>
    <xf numFmtId="168" fontId="5" fillId="3" borderId="2" xfId="20" applyNumberFormat="1" applyFont="1" applyFill="1" applyBorder="1" applyAlignment="1" applyProtection="1">
      <alignment horizontal="center" vertical="center" wrapText="1"/>
      <protection/>
    </xf>
    <xf numFmtId="164" fontId="5" fillId="4" borderId="2" xfId="0" applyFont="1" applyFill="1" applyBorder="1" applyAlignment="1">
      <alignment horizontal="center"/>
    </xf>
    <xf numFmtId="164" fontId="5" fillId="0" borderId="2" xfId="0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center"/>
    </xf>
    <xf numFmtId="168" fontId="5" fillId="3" borderId="7" xfId="20" applyNumberFormat="1" applyFont="1" applyFill="1" applyBorder="1" applyAlignment="1">
      <alignment horizontal="center" vertical="center" wrapText="1"/>
      <protection/>
    </xf>
    <xf numFmtId="168" fontId="8" fillId="0" borderId="7" xfId="20" applyNumberFormat="1" applyFont="1" applyFill="1" applyBorder="1" applyAlignment="1">
      <alignment horizontal="center" vertical="center"/>
      <protection/>
    </xf>
    <xf numFmtId="170" fontId="8" fillId="0" borderId="7" xfId="20" applyNumberFormat="1" applyFont="1" applyFill="1" applyBorder="1" applyAlignment="1">
      <alignment horizontal="center" vertical="center"/>
      <protection/>
    </xf>
    <xf numFmtId="164" fontId="0" fillId="3" borderId="0" xfId="0" applyFill="1" applyAlignment="1">
      <alignment/>
    </xf>
    <xf numFmtId="164" fontId="5" fillId="3" borderId="7" xfId="20" applyFont="1" applyFill="1" applyBorder="1" applyAlignment="1" applyProtection="1">
      <alignment horizontal="left" vertical="center" wrapText="1"/>
      <protection/>
    </xf>
    <xf numFmtId="164" fontId="5" fillId="0" borderId="7" xfId="0" applyFont="1" applyFill="1" applyBorder="1" applyAlignment="1">
      <alignment horizontal="center"/>
    </xf>
    <xf numFmtId="165" fontId="5" fillId="0" borderId="7" xfId="0" applyNumberFormat="1" applyFont="1" applyFill="1" applyBorder="1" applyAlignment="1">
      <alignment horizontal="center"/>
    </xf>
    <xf numFmtId="165" fontId="5" fillId="3" borderId="7" xfId="0" applyNumberFormat="1" applyFont="1" applyFill="1" applyBorder="1" applyAlignment="1">
      <alignment horizontal="center"/>
    </xf>
    <xf numFmtId="164" fontId="5" fillId="3" borderId="2" xfId="26" applyFont="1" applyFill="1" applyBorder="1" applyAlignment="1">
      <alignment wrapText="1"/>
      <protection/>
    </xf>
    <xf numFmtId="165" fontId="5" fillId="3" borderId="2" xfId="26" applyNumberFormat="1" applyFont="1" applyFill="1" applyBorder="1" applyAlignment="1">
      <alignment horizontal="center"/>
      <protection/>
    </xf>
    <xf numFmtId="168" fontId="5" fillId="0" borderId="2" xfId="20" applyNumberFormat="1" applyFont="1" applyFill="1" applyBorder="1" applyAlignment="1">
      <alignment horizontal="center" wrapText="1"/>
      <protection/>
    </xf>
    <xf numFmtId="168" fontId="5" fillId="0" borderId="2" xfId="20" applyNumberFormat="1" applyFont="1" applyFill="1" applyBorder="1" applyAlignment="1">
      <alignment horizontal="center"/>
      <protection/>
    </xf>
    <xf numFmtId="164" fontId="5" fillId="3" borderId="2" xfId="20" applyFont="1" applyFill="1" applyBorder="1" applyAlignment="1">
      <alignment vertical="top" wrapText="1"/>
      <protection/>
    </xf>
    <xf numFmtId="164" fontId="8" fillId="3" borderId="2" xfId="26" applyFont="1" applyFill="1" applyBorder="1" applyAlignment="1">
      <alignment wrapText="1"/>
      <protection/>
    </xf>
    <xf numFmtId="164" fontId="5" fillId="0" borderId="2" xfId="20" applyFont="1" applyFill="1" applyBorder="1" applyAlignment="1">
      <alignment horizontal="center" vertical="center" wrapText="1"/>
      <protection/>
    </xf>
    <xf numFmtId="168" fontId="5" fillId="0" borderId="2" xfId="20" applyNumberFormat="1" applyFont="1" applyFill="1" applyBorder="1" applyAlignment="1">
      <alignment horizontal="center" vertical="center"/>
      <protection/>
    </xf>
    <xf numFmtId="168" fontId="5" fillId="3" borderId="2" xfId="20" applyNumberFormat="1" applyFont="1" applyFill="1" applyBorder="1" applyAlignment="1">
      <alignment horizontal="center" vertical="center"/>
      <protection/>
    </xf>
    <xf numFmtId="168" fontId="7" fillId="4" borderId="2" xfId="0" applyNumberFormat="1" applyFont="1" applyFill="1" applyBorder="1" applyAlignment="1">
      <alignment horizontal="center" vertical="center"/>
    </xf>
    <xf numFmtId="172" fontId="4" fillId="4" borderId="2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horizontal="center" vertical="center"/>
    </xf>
    <xf numFmtId="168" fontId="7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8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ill="1" applyAlignment="1">
      <alignment/>
    </xf>
    <xf numFmtId="164" fontId="12" fillId="0" borderId="0" xfId="0" applyFont="1" applyFill="1" applyBorder="1" applyAlignment="1">
      <alignment vertical="center"/>
    </xf>
    <xf numFmtId="168" fontId="12" fillId="0" borderId="0" xfId="0" applyNumberFormat="1" applyFont="1" applyFill="1" applyBorder="1" applyAlignment="1">
      <alignment horizontal="center" vertical="center"/>
    </xf>
    <xf numFmtId="168" fontId="13" fillId="0" borderId="0" xfId="0" applyNumberFormat="1" applyFont="1" applyFill="1" applyBorder="1" applyAlignment="1">
      <alignment horizontal="center" vertical="center"/>
    </xf>
    <xf numFmtId="164" fontId="14" fillId="0" borderId="2" xfId="0" applyFont="1" applyBorder="1" applyAlignment="1" applyProtection="1">
      <alignment horizontal="center" vertical="center"/>
      <protection/>
    </xf>
    <xf numFmtId="164" fontId="14" fillId="0" borderId="2" xfId="0" applyFont="1" applyFill="1" applyBorder="1" applyAlignment="1" applyProtection="1">
      <alignment horizontal="center" vertical="center"/>
      <protection locked="0"/>
    </xf>
    <xf numFmtId="164" fontId="14" fillId="0" borderId="2" xfId="0" applyNumberFormat="1" applyFont="1" applyFill="1" applyBorder="1" applyAlignment="1" applyProtection="1">
      <alignment horizontal="center" vertical="center" wrapText="1"/>
      <protection/>
    </xf>
    <xf numFmtId="164" fontId="14" fillId="0" borderId="2" xfId="0" applyFont="1" applyFill="1" applyBorder="1" applyAlignment="1" applyProtection="1">
      <alignment horizontal="center" vertical="center" wrapText="1"/>
      <protection/>
    </xf>
    <xf numFmtId="173" fontId="14" fillId="0" borderId="2" xfId="0" applyNumberFormat="1" applyFont="1" applyFill="1" applyBorder="1" applyAlignment="1" applyProtection="1">
      <alignment horizontal="center" vertical="center" wrapText="1"/>
      <protection/>
    </xf>
    <xf numFmtId="174" fontId="14" fillId="0" borderId="2" xfId="0" applyNumberFormat="1" applyFont="1" applyFill="1" applyBorder="1" applyAlignment="1" applyProtection="1">
      <alignment horizontal="center" vertical="center" wrapText="1"/>
      <protection/>
    </xf>
    <xf numFmtId="172" fontId="15" fillId="0" borderId="2" xfId="0" applyNumberFormat="1" applyFont="1" applyFill="1" applyBorder="1" applyAlignment="1" applyProtection="1">
      <alignment horizontal="center" vertical="center" wrapText="1"/>
      <protection/>
    </xf>
    <xf numFmtId="175" fontId="14" fillId="0" borderId="2" xfId="0" applyNumberFormat="1" applyFont="1" applyFill="1" applyBorder="1" applyAlignment="1" applyProtection="1">
      <alignment horizontal="center" vertical="center" wrapText="1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&#13;&#10;JournalTemplate=C:\COMFO\CTALK\JOURSTD.TPL&#13;&#10;LbStateAddress=3 3 0 251 1 89 2 311&#13;&#10;LbStateJou" xfId="20"/>
    <cellStyle name="&#13;&#10;JournalTemplate=C:\COMFO\CTALK\JOURSTD.TPL&#13;&#10;LbStateAddress=3 3 0 251 1 89 2 311&#13;&#10;LbStateJou 2" xfId="21"/>
    <cellStyle name="TableStyleLight1 2" xfId="22"/>
    <cellStyle name="Обычный 5" xfId="23"/>
    <cellStyle name="Обычный 6" xfId="24"/>
    <cellStyle name="Обычный 8" xfId="25"/>
    <cellStyle name="Обычный_Zakupki" xfId="26"/>
    <cellStyle name="Обычный_Zakupki 2" xfId="27"/>
    <cellStyle name="Обычный_ИТОГОВАЯ ИНВЕСТ Готовая с деньгами 2013  12.06.12г" xfId="28"/>
    <cellStyle name="Обычный_Лист1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7"/>
  <sheetViews>
    <sheetView tabSelected="1" view="pageBreakPreview" zoomScale="90" zoomScaleNormal="90" zoomScaleSheetLayoutView="90" workbookViewId="0" topLeftCell="A1">
      <pane ySplit="7" topLeftCell="A8" activePane="bottomLeft" state="frozen"/>
      <selection pane="topLeft" activeCell="A1" sqref="A1"/>
      <selection pane="bottomLeft" activeCell="B13" sqref="B13"/>
    </sheetView>
  </sheetViews>
  <sheetFormatPr defaultColWidth="8.00390625" defaultRowHeight="15"/>
  <cols>
    <col min="1" max="1" width="6.00390625" style="0" customWidth="1"/>
    <col min="2" max="2" width="76.7109375" style="0" customWidth="1"/>
    <col min="3" max="3" width="10.00390625" style="0" customWidth="1"/>
    <col min="4" max="4" width="13.8515625" style="0" customWidth="1"/>
    <col min="5" max="5" width="9.57421875" style="0" customWidth="1"/>
    <col min="6" max="6" width="14.00390625" style="0" customWidth="1"/>
    <col min="7" max="7" width="12.421875" style="0" customWidth="1"/>
    <col min="8" max="8" width="10.7109375" style="0" customWidth="1"/>
    <col min="9" max="9" width="14.57421875" style="0" customWidth="1"/>
    <col min="10" max="10" width="14.7109375" style="1" customWidth="1"/>
    <col min="11" max="11" width="10.8515625" style="0" customWidth="1"/>
    <col min="12" max="12" width="13.28125" style="0" customWidth="1"/>
    <col min="13" max="16384" width="8.140625" style="0" customWidth="1"/>
  </cols>
  <sheetData>
    <row r="1" spans="1:12" ht="17.25" customHeight="1">
      <c r="A1" s="2"/>
      <c r="B1" s="2"/>
      <c r="C1" s="2"/>
      <c r="D1" s="2"/>
      <c r="E1" s="2"/>
      <c r="F1" s="2"/>
      <c r="G1" s="2"/>
      <c r="H1" s="2" t="s">
        <v>0</v>
      </c>
      <c r="I1" s="2"/>
      <c r="J1" s="2"/>
      <c r="K1" s="2"/>
      <c r="L1" s="2"/>
    </row>
    <row r="2" spans="1:12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7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8.5" customHeight="1">
      <c r="A4" s="4" t="s">
        <v>2</v>
      </c>
      <c r="B4" s="4" t="s">
        <v>3</v>
      </c>
      <c r="C4" s="5" t="s">
        <v>4</v>
      </c>
      <c r="D4" s="6" t="s">
        <v>5</v>
      </c>
      <c r="E4" s="6"/>
      <c r="F4" s="6"/>
      <c r="G4" s="6" t="s">
        <v>6</v>
      </c>
      <c r="H4" s="6"/>
      <c r="I4" s="6"/>
      <c r="J4" s="6" t="s">
        <v>7</v>
      </c>
      <c r="K4" s="6"/>
      <c r="L4" s="6"/>
    </row>
    <row r="5" spans="1:12" ht="15.75" customHeight="1">
      <c r="A5" s="4"/>
      <c r="B5" s="4"/>
      <c r="C5" s="5"/>
      <c r="D5" s="5" t="s">
        <v>8</v>
      </c>
      <c r="E5" s="5" t="s">
        <v>9</v>
      </c>
      <c r="F5" s="7" t="s">
        <v>10</v>
      </c>
      <c r="G5" s="5" t="s">
        <v>11</v>
      </c>
      <c r="H5" s="5" t="s">
        <v>9</v>
      </c>
      <c r="I5" s="7" t="s">
        <v>10</v>
      </c>
      <c r="J5" s="8" t="s">
        <v>11</v>
      </c>
      <c r="K5" s="5" t="s">
        <v>9</v>
      </c>
      <c r="L5" s="7" t="s">
        <v>10</v>
      </c>
    </row>
    <row r="6" spans="1:12" ht="15.75">
      <c r="A6" s="4"/>
      <c r="B6" s="4"/>
      <c r="C6" s="5"/>
      <c r="D6" s="5"/>
      <c r="E6" s="5"/>
      <c r="F6" s="7"/>
      <c r="G6" s="5"/>
      <c r="H6" s="5"/>
      <c r="I6" s="7"/>
      <c r="J6" s="8"/>
      <c r="K6" s="5"/>
      <c r="L6" s="7"/>
    </row>
    <row r="7" spans="1:12" ht="15.75">
      <c r="A7" s="4"/>
      <c r="B7" s="4"/>
      <c r="C7" s="5"/>
      <c r="D7" s="5"/>
      <c r="E7" s="5"/>
      <c r="F7" s="7"/>
      <c r="G7" s="5"/>
      <c r="H7" s="5"/>
      <c r="I7" s="7"/>
      <c r="J7" s="8"/>
      <c r="K7" s="5"/>
      <c r="L7" s="7"/>
    </row>
    <row r="8" spans="1:12" ht="17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9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</row>
    <row r="9" spans="1:12" ht="17.25">
      <c r="A9" s="10" t="s">
        <v>12</v>
      </c>
      <c r="B9" s="11"/>
      <c r="C9" s="11"/>
      <c r="D9" s="11"/>
      <c r="E9" s="11"/>
      <c r="F9" s="11"/>
      <c r="G9" s="12"/>
      <c r="H9" s="12"/>
      <c r="I9" s="12"/>
      <c r="J9" s="13"/>
      <c r="K9" s="12"/>
      <c r="L9" s="12"/>
    </row>
    <row r="10" spans="1:12" s="25" customFormat="1" ht="17.25">
      <c r="A10" s="14">
        <v>1</v>
      </c>
      <c r="B10" s="15" t="s">
        <v>13</v>
      </c>
      <c r="C10" s="16" t="s">
        <v>14</v>
      </c>
      <c r="D10" s="17">
        <v>1207.07</v>
      </c>
      <c r="E10" s="18">
        <f>F10/D10</f>
        <v>12.919104940061468</v>
      </c>
      <c r="F10" s="19">
        <f>36209.115-22524.311+1645.49+213.33+50.64</f>
        <v>15594.263999999996</v>
      </c>
      <c r="G10" s="20">
        <f>I10/H10</f>
        <v>2709.060497877267</v>
      </c>
      <c r="H10" s="21">
        <v>10.364</v>
      </c>
      <c r="I10" s="22">
        <f>33692.0436/1.2</f>
        <v>28076.702999999998</v>
      </c>
      <c r="J10" s="23">
        <f aca="true" t="shared" si="0" ref="J10:J144">G10-D10</f>
        <v>1501.9904978772672</v>
      </c>
      <c r="K10" s="24">
        <f aca="true" t="shared" si="1" ref="K10:K144">H10-E10</f>
        <v>-2.555104940061467</v>
      </c>
      <c r="L10" s="23">
        <f aca="true" t="shared" si="2" ref="L10:L144">I10-F10</f>
        <v>12482.439000000002</v>
      </c>
    </row>
    <row r="11" spans="1:12" s="25" customFormat="1" ht="17.25">
      <c r="A11" s="14">
        <v>2</v>
      </c>
      <c r="B11" s="26" t="s">
        <v>15</v>
      </c>
      <c r="C11" s="16" t="s">
        <v>14</v>
      </c>
      <c r="D11" s="27">
        <f aca="true" t="shared" si="3" ref="D11:D32">F11/E11</f>
        <v>291.2490263459336</v>
      </c>
      <c r="E11" s="28">
        <f>0.0885+2.094</f>
        <v>2.1824999999999997</v>
      </c>
      <c r="F11" s="29">
        <v>635.651</v>
      </c>
      <c r="G11" s="20">
        <v>0</v>
      </c>
      <c r="H11" s="21">
        <v>0</v>
      </c>
      <c r="I11" s="22">
        <v>0</v>
      </c>
      <c r="J11" s="23">
        <f t="shared" si="0"/>
        <v>-291.2490263459336</v>
      </c>
      <c r="K11" s="24">
        <f t="shared" si="1"/>
        <v>-2.1824999999999997</v>
      </c>
      <c r="L11" s="23">
        <f t="shared" si="2"/>
        <v>-635.651</v>
      </c>
    </row>
    <row r="12" spans="1:12" s="25" customFormat="1" ht="17.25">
      <c r="A12" s="14">
        <v>3</v>
      </c>
      <c r="B12" s="26" t="s">
        <v>16</v>
      </c>
      <c r="C12" s="16" t="s">
        <v>14</v>
      </c>
      <c r="D12" s="27">
        <f t="shared" si="3"/>
        <v>276.0895894760717</v>
      </c>
      <c r="E12" s="28">
        <v>4.409</v>
      </c>
      <c r="F12" s="29">
        <v>1217.279</v>
      </c>
      <c r="G12" s="20">
        <v>0</v>
      </c>
      <c r="H12" s="21">
        <v>0</v>
      </c>
      <c r="I12" s="22">
        <v>0</v>
      </c>
      <c r="J12" s="23">
        <f t="shared" si="0"/>
        <v>-276.0895894760717</v>
      </c>
      <c r="K12" s="24">
        <f t="shared" si="1"/>
        <v>-4.409</v>
      </c>
      <c r="L12" s="23">
        <f t="shared" si="2"/>
        <v>-1217.279</v>
      </c>
    </row>
    <row r="13" spans="1:12" s="25" customFormat="1" ht="17.25">
      <c r="A13" s="14">
        <v>4</v>
      </c>
      <c r="B13" s="26" t="s">
        <v>17</v>
      </c>
      <c r="C13" s="16" t="s">
        <v>14</v>
      </c>
      <c r="D13" s="27">
        <f t="shared" si="3"/>
        <v>372.8992767211358</v>
      </c>
      <c r="E13" s="28">
        <v>3.733</v>
      </c>
      <c r="F13" s="29">
        <v>1392.033</v>
      </c>
      <c r="G13" s="20">
        <v>0</v>
      </c>
      <c r="H13" s="21">
        <v>0</v>
      </c>
      <c r="I13" s="22">
        <v>0</v>
      </c>
      <c r="J13" s="23">
        <f t="shared" si="0"/>
        <v>-372.8992767211358</v>
      </c>
      <c r="K13" s="24">
        <f t="shared" si="1"/>
        <v>-3.733</v>
      </c>
      <c r="L13" s="23">
        <f t="shared" si="2"/>
        <v>-1392.033</v>
      </c>
    </row>
    <row r="14" spans="1:12" s="25" customFormat="1" ht="17.25">
      <c r="A14" s="14">
        <v>5</v>
      </c>
      <c r="B14" s="26" t="s">
        <v>18</v>
      </c>
      <c r="C14" s="16" t="s">
        <v>14</v>
      </c>
      <c r="D14" s="27">
        <f t="shared" si="3"/>
        <v>352.2664440734558</v>
      </c>
      <c r="E14" s="28">
        <v>2.995</v>
      </c>
      <c r="F14" s="29">
        <v>1055.038</v>
      </c>
      <c r="G14" s="20">
        <v>0</v>
      </c>
      <c r="H14" s="21">
        <v>0</v>
      </c>
      <c r="I14" s="22">
        <v>0</v>
      </c>
      <c r="J14" s="23">
        <f t="shared" si="0"/>
        <v>-352.2664440734558</v>
      </c>
      <c r="K14" s="24">
        <f t="shared" si="1"/>
        <v>-2.995</v>
      </c>
      <c r="L14" s="23">
        <f t="shared" si="2"/>
        <v>-1055.038</v>
      </c>
    </row>
    <row r="15" spans="1:12" s="25" customFormat="1" ht="17.25">
      <c r="A15" s="14">
        <v>6</v>
      </c>
      <c r="B15" s="26" t="s">
        <v>19</v>
      </c>
      <c r="C15" s="16" t="s">
        <v>14</v>
      </c>
      <c r="D15" s="27">
        <f t="shared" si="3"/>
        <v>254.90967544396815</v>
      </c>
      <c r="E15" s="28">
        <v>3.266</v>
      </c>
      <c r="F15" s="29">
        <v>832.535</v>
      </c>
      <c r="G15" s="20">
        <v>0</v>
      </c>
      <c r="H15" s="21">
        <v>0</v>
      </c>
      <c r="I15" s="22">
        <v>0</v>
      </c>
      <c r="J15" s="23">
        <f t="shared" si="0"/>
        <v>-254.90967544396815</v>
      </c>
      <c r="K15" s="24">
        <f t="shared" si="1"/>
        <v>-3.266</v>
      </c>
      <c r="L15" s="23">
        <f t="shared" si="2"/>
        <v>-832.535</v>
      </c>
    </row>
    <row r="16" spans="1:12" s="25" customFormat="1" ht="17.25">
      <c r="A16" s="14">
        <v>7</v>
      </c>
      <c r="B16" s="26" t="s">
        <v>20</v>
      </c>
      <c r="C16" s="16" t="s">
        <v>14</v>
      </c>
      <c r="D16" s="27">
        <f t="shared" si="3"/>
        <v>476.0954545454545</v>
      </c>
      <c r="E16" s="28">
        <v>0.44</v>
      </c>
      <c r="F16" s="29">
        <v>209.482</v>
      </c>
      <c r="G16" s="20">
        <v>0</v>
      </c>
      <c r="H16" s="21">
        <v>0</v>
      </c>
      <c r="I16" s="22">
        <v>0</v>
      </c>
      <c r="J16" s="23">
        <f t="shared" si="0"/>
        <v>-476.0954545454545</v>
      </c>
      <c r="K16" s="24">
        <f t="shared" si="1"/>
        <v>-0.44</v>
      </c>
      <c r="L16" s="23">
        <f t="shared" si="2"/>
        <v>-209.482</v>
      </c>
    </row>
    <row r="17" spans="1:12" s="25" customFormat="1" ht="17.25">
      <c r="A17" s="14">
        <v>8</v>
      </c>
      <c r="B17" s="26" t="s">
        <v>21</v>
      </c>
      <c r="C17" s="16" t="s">
        <v>14</v>
      </c>
      <c r="D17" s="27">
        <f t="shared" si="3"/>
        <v>334.9323423885187</v>
      </c>
      <c r="E17" s="28">
        <f>0.056+1.895</f>
        <v>1.951</v>
      </c>
      <c r="F17" s="29">
        <v>653.453</v>
      </c>
      <c r="G17" s="20">
        <v>0</v>
      </c>
      <c r="H17" s="21">
        <v>0</v>
      </c>
      <c r="I17" s="22">
        <v>0</v>
      </c>
      <c r="J17" s="30">
        <f t="shared" si="0"/>
        <v>-334.9323423885187</v>
      </c>
      <c r="K17" s="31">
        <f t="shared" si="1"/>
        <v>-1.951</v>
      </c>
      <c r="L17" s="30">
        <f t="shared" si="2"/>
        <v>-653.453</v>
      </c>
    </row>
    <row r="18" spans="1:12" s="25" customFormat="1" ht="17.25">
      <c r="A18" s="14">
        <v>9</v>
      </c>
      <c r="B18" s="26" t="s">
        <v>22</v>
      </c>
      <c r="C18" s="16" t="s">
        <v>14</v>
      </c>
      <c r="D18" s="27">
        <f t="shared" si="3"/>
        <v>403.34704711347047</v>
      </c>
      <c r="E18" s="28">
        <v>1.5070000000000001</v>
      </c>
      <c r="F18" s="29">
        <v>607.844</v>
      </c>
      <c r="G18" s="20">
        <v>0</v>
      </c>
      <c r="H18" s="21">
        <v>0</v>
      </c>
      <c r="I18" s="22">
        <v>0</v>
      </c>
      <c r="J18" s="30">
        <f t="shared" si="0"/>
        <v>-403.34704711347047</v>
      </c>
      <c r="K18" s="31">
        <f t="shared" si="1"/>
        <v>-1.5070000000000001</v>
      </c>
      <c r="L18" s="30">
        <f t="shared" si="2"/>
        <v>-607.844</v>
      </c>
    </row>
    <row r="19" spans="1:12" s="25" customFormat="1" ht="17.25">
      <c r="A19" s="14">
        <v>10</v>
      </c>
      <c r="B19" s="26" t="s">
        <v>23</v>
      </c>
      <c r="C19" s="16" t="s">
        <v>14</v>
      </c>
      <c r="D19" s="32">
        <f t="shared" si="3"/>
        <v>847.8634146341465</v>
      </c>
      <c r="E19" s="33">
        <v>0.41</v>
      </c>
      <c r="F19" s="29">
        <v>347.624</v>
      </c>
      <c r="G19" s="20">
        <v>0</v>
      </c>
      <c r="H19" s="21">
        <v>0</v>
      </c>
      <c r="I19" s="22">
        <v>0</v>
      </c>
      <c r="J19" s="23">
        <f t="shared" si="0"/>
        <v>-847.8634146341465</v>
      </c>
      <c r="K19" s="24">
        <f t="shared" si="1"/>
        <v>-0.41</v>
      </c>
      <c r="L19" s="23">
        <f t="shared" si="2"/>
        <v>-347.624</v>
      </c>
    </row>
    <row r="20" spans="1:12" s="25" customFormat="1" ht="17.25">
      <c r="A20" s="14">
        <v>11</v>
      </c>
      <c r="B20" s="26" t="s">
        <v>24</v>
      </c>
      <c r="C20" s="16" t="s">
        <v>14</v>
      </c>
      <c r="D20" s="32">
        <f t="shared" si="3"/>
        <v>748.5208940719145</v>
      </c>
      <c r="E20" s="33">
        <v>1.029</v>
      </c>
      <c r="F20" s="29">
        <v>770.228</v>
      </c>
      <c r="G20" s="20">
        <v>0</v>
      </c>
      <c r="H20" s="21">
        <v>0</v>
      </c>
      <c r="I20" s="22">
        <v>0</v>
      </c>
      <c r="J20" s="23">
        <f t="shared" si="0"/>
        <v>-748.5208940719145</v>
      </c>
      <c r="K20" s="24">
        <f t="shared" si="1"/>
        <v>-1.029</v>
      </c>
      <c r="L20" s="23">
        <f t="shared" si="2"/>
        <v>-770.228</v>
      </c>
    </row>
    <row r="21" spans="1:12" s="25" customFormat="1" ht="17.25">
      <c r="A21" s="14">
        <v>12</v>
      </c>
      <c r="B21" s="26" t="s">
        <v>25</v>
      </c>
      <c r="C21" s="16" t="s">
        <v>14</v>
      </c>
      <c r="D21" s="32">
        <f t="shared" si="3"/>
        <v>980.5405405405406</v>
      </c>
      <c r="E21" s="33">
        <v>0.185</v>
      </c>
      <c r="F21" s="29">
        <v>181.4</v>
      </c>
      <c r="G21" s="20">
        <v>0</v>
      </c>
      <c r="H21" s="21">
        <v>0</v>
      </c>
      <c r="I21" s="22">
        <v>0</v>
      </c>
      <c r="J21" s="23">
        <f t="shared" si="0"/>
        <v>-980.5405405405406</v>
      </c>
      <c r="K21" s="24">
        <f t="shared" si="1"/>
        <v>-0.185</v>
      </c>
      <c r="L21" s="23">
        <f t="shared" si="2"/>
        <v>-181.4</v>
      </c>
    </row>
    <row r="22" spans="1:12" s="25" customFormat="1" ht="17.25">
      <c r="A22" s="14">
        <v>13</v>
      </c>
      <c r="B22" s="26" t="s">
        <v>26</v>
      </c>
      <c r="C22" s="16" t="s">
        <v>14</v>
      </c>
      <c r="D22" s="32">
        <f t="shared" si="3"/>
        <v>623.218018018018</v>
      </c>
      <c r="E22" s="33">
        <v>0.555</v>
      </c>
      <c r="F22" s="29">
        <v>345.886</v>
      </c>
      <c r="G22" s="20">
        <v>0</v>
      </c>
      <c r="H22" s="21">
        <v>0</v>
      </c>
      <c r="I22" s="22">
        <v>0</v>
      </c>
      <c r="J22" s="23">
        <f t="shared" si="0"/>
        <v>-623.218018018018</v>
      </c>
      <c r="K22" s="24">
        <f t="shared" si="1"/>
        <v>-0.555</v>
      </c>
      <c r="L22" s="23">
        <f t="shared" si="2"/>
        <v>-345.886</v>
      </c>
    </row>
    <row r="23" spans="1:12" s="25" customFormat="1" ht="17.25">
      <c r="A23" s="14">
        <v>14</v>
      </c>
      <c r="B23" s="26" t="s">
        <v>27</v>
      </c>
      <c r="C23" s="16" t="s">
        <v>14</v>
      </c>
      <c r="D23" s="32">
        <f t="shared" si="3"/>
        <v>977.2830188679245</v>
      </c>
      <c r="E23" s="33">
        <v>0.795</v>
      </c>
      <c r="F23" s="29">
        <v>776.94</v>
      </c>
      <c r="G23" s="20">
        <v>0</v>
      </c>
      <c r="H23" s="21">
        <v>0</v>
      </c>
      <c r="I23" s="22">
        <v>0</v>
      </c>
      <c r="J23" s="23">
        <f t="shared" si="0"/>
        <v>-977.2830188679245</v>
      </c>
      <c r="K23" s="24">
        <f t="shared" si="1"/>
        <v>-0.795</v>
      </c>
      <c r="L23" s="23">
        <f t="shared" si="2"/>
        <v>-776.94</v>
      </c>
    </row>
    <row r="24" spans="1:12" s="25" customFormat="1" ht="29.25">
      <c r="A24" s="14">
        <v>15</v>
      </c>
      <c r="B24" s="26" t="s">
        <v>28</v>
      </c>
      <c r="C24" s="16" t="s">
        <v>14</v>
      </c>
      <c r="D24" s="32">
        <f t="shared" si="3"/>
        <v>904.775119617225</v>
      </c>
      <c r="E24" s="33">
        <v>0.418</v>
      </c>
      <c r="F24" s="29">
        <v>378.196</v>
      </c>
      <c r="G24" s="20">
        <v>0</v>
      </c>
      <c r="H24" s="21">
        <v>0</v>
      </c>
      <c r="I24" s="22">
        <v>0</v>
      </c>
      <c r="J24" s="23">
        <f t="shared" si="0"/>
        <v>-904.775119617225</v>
      </c>
      <c r="K24" s="24">
        <f t="shared" si="1"/>
        <v>-0.418</v>
      </c>
      <c r="L24" s="23">
        <f t="shared" si="2"/>
        <v>-378.196</v>
      </c>
    </row>
    <row r="25" spans="1:12" s="25" customFormat="1" ht="29.25">
      <c r="A25" s="14">
        <v>16</v>
      </c>
      <c r="B25" s="26" t="s">
        <v>29</v>
      </c>
      <c r="C25" s="16" t="s">
        <v>14</v>
      </c>
      <c r="D25" s="32">
        <f t="shared" si="3"/>
        <v>1422.8095238095239</v>
      </c>
      <c r="E25" s="33">
        <v>0.063</v>
      </c>
      <c r="F25" s="29">
        <v>89.637</v>
      </c>
      <c r="G25" s="20">
        <v>0</v>
      </c>
      <c r="H25" s="21">
        <v>0</v>
      </c>
      <c r="I25" s="22">
        <v>0</v>
      </c>
      <c r="J25" s="23">
        <f t="shared" si="0"/>
        <v>-1422.8095238095239</v>
      </c>
      <c r="K25" s="24">
        <f t="shared" si="1"/>
        <v>-0.063</v>
      </c>
      <c r="L25" s="23">
        <f t="shared" si="2"/>
        <v>-89.637</v>
      </c>
    </row>
    <row r="26" spans="1:12" s="25" customFormat="1" ht="17.25">
      <c r="A26" s="14">
        <v>17</v>
      </c>
      <c r="B26" s="26" t="s">
        <v>30</v>
      </c>
      <c r="C26" s="16" t="s">
        <v>14</v>
      </c>
      <c r="D26" s="32">
        <f t="shared" si="3"/>
        <v>760.3853564547205</v>
      </c>
      <c r="E26" s="33">
        <v>0.519</v>
      </c>
      <c r="F26" s="29">
        <v>394.64</v>
      </c>
      <c r="G26" s="20">
        <v>0</v>
      </c>
      <c r="H26" s="21">
        <v>0</v>
      </c>
      <c r="I26" s="22">
        <v>0</v>
      </c>
      <c r="J26" s="23">
        <f t="shared" si="0"/>
        <v>-760.3853564547205</v>
      </c>
      <c r="K26" s="24">
        <f t="shared" si="1"/>
        <v>-0.519</v>
      </c>
      <c r="L26" s="23">
        <f t="shared" si="2"/>
        <v>-394.64</v>
      </c>
    </row>
    <row r="27" spans="1:12" s="25" customFormat="1" ht="17.25">
      <c r="A27" s="14">
        <v>18</v>
      </c>
      <c r="B27" s="26" t="s">
        <v>31</v>
      </c>
      <c r="C27" s="16" t="s">
        <v>14</v>
      </c>
      <c r="D27" s="32">
        <f t="shared" si="3"/>
        <v>1201.1322314049587</v>
      </c>
      <c r="E27" s="33">
        <f>2.34+0.04+0.04</f>
        <v>2.42</v>
      </c>
      <c r="F27" s="29">
        <v>2906.74</v>
      </c>
      <c r="G27" s="20">
        <v>0</v>
      </c>
      <c r="H27" s="21">
        <v>0</v>
      </c>
      <c r="I27" s="22">
        <v>0</v>
      </c>
      <c r="J27" s="30">
        <f t="shared" si="0"/>
        <v>-1201.1322314049587</v>
      </c>
      <c r="K27" s="31">
        <f t="shared" si="1"/>
        <v>-2.42</v>
      </c>
      <c r="L27" s="30">
        <f t="shared" si="2"/>
        <v>-2906.74</v>
      </c>
    </row>
    <row r="28" spans="1:12" s="25" customFormat="1" ht="17.25">
      <c r="A28" s="14">
        <v>19</v>
      </c>
      <c r="B28" s="26" t="s">
        <v>32</v>
      </c>
      <c r="C28" s="16" t="s">
        <v>14</v>
      </c>
      <c r="D28" s="32">
        <f t="shared" si="3"/>
        <v>1002.5655095184771</v>
      </c>
      <c r="E28" s="33">
        <f>0.469+0.414+0.01</f>
        <v>0.893</v>
      </c>
      <c r="F28" s="29">
        <v>895.291</v>
      </c>
      <c r="G28" s="20">
        <v>0</v>
      </c>
      <c r="H28" s="21">
        <v>0</v>
      </c>
      <c r="I28" s="22">
        <v>0</v>
      </c>
      <c r="J28" s="30">
        <f t="shared" si="0"/>
        <v>-1002.5655095184771</v>
      </c>
      <c r="K28" s="31">
        <f t="shared" si="1"/>
        <v>-0.893</v>
      </c>
      <c r="L28" s="30">
        <f t="shared" si="2"/>
        <v>-895.291</v>
      </c>
    </row>
    <row r="29" spans="1:12" s="25" customFormat="1" ht="17.25">
      <c r="A29" s="14">
        <v>20</v>
      </c>
      <c r="B29" s="26" t="s">
        <v>33</v>
      </c>
      <c r="C29" s="16" t="s">
        <v>14</v>
      </c>
      <c r="D29" s="32">
        <f t="shared" si="3"/>
        <v>810.4</v>
      </c>
      <c r="E29" s="33">
        <v>0.125</v>
      </c>
      <c r="F29" s="29">
        <v>101.3</v>
      </c>
      <c r="G29" s="20">
        <v>0</v>
      </c>
      <c r="H29" s="21">
        <v>0</v>
      </c>
      <c r="I29" s="22">
        <v>0</v>
      </c>
      <c r="J29" s="30">
        <f t="shared" si="0"/>
        <v>-810.4</v>
      </c>
      <c r="K29" s="31">
        <f t="shared" si="1"/>
        <v>-0.125</v>
      </c>
      <c r="L29" s="30">
        <f t="shared" si="2"/>
        <v>-101.3</v>
      </c>
    </row>
    <row r="30" spans="1:12" s="25" customFormat="1" ht="17.25">
      <c r="A30" s="14">
        <v>21</v>
      </c>
      <c r="B30" s="26" t="s">
        <v>34</v>
      </c>
      <c r="C30" s="16" t="s">
        <v>14</v>
      </c>
      <c r="D30" s="32">
        <f t="shared" si="3"/>
        <v>672.478448275862</v>
      </c>
      <c r="E30" s="33">
        <f>0.446+0.018</f>
        <v>0.464</v>
      </c>
      <c r="F30" s="29">
        <v>312.03</v>
      </c>
      <c r="G30" s="20">
        <v>0</v>
      </c>
      <c r="H30" s="21">
        <v>0</v>
      </c>
      <c r="I30" s="22">
        <v>0</v>
      </c>
      <c r="J30" s="30">
        <f t="shared" si="0"/>
        <v>-672.478448275862</v>
      </c>
      <c r="K30" s="31">
        <f t="shared" si="1"/>
        <v>-0.464</v>
      </c>
      <c r="L30" s="30">
        <f t="shared" si="2"/>
        <v>-312.03</v>
      </c>
    </row>
    <row r="31" spans="1:12" s="25" customFormat="1" ht="17.25">
      <c r="A31" s="14">
        <v>22</v>
      </c>
      <c r="B31" s="26" t="s">
        <v>35</v>
      </c>
      <c r="C31" s="16" t="s">
        <v>14</v>
      </c>
      <c r="D31" s="32">
        <f t="shared" si="3"/>
        <v>763.9597701149426</v>
      </c>
      <c r="E31" s="33">
        <v>0.174</v>
      </c>
      <c r="F31" s="29">
        <v>132.929</v>
      </c>
      <c r="G31" s="20">
        <v>0</v>
      </c>
      <c r="H31" s="21">
        <v>0</v>
      </c>
      <c r="I31" s="22">
        <v>0</v>
      </c>
      <c r="J31" s="23">
        <f t="shared" si="0"/>
        <v>-763.9597701149426</v>
      </c>
      <c r="K31" s="24">
        <f t="shared" si="1"/>
        <v>-0.174</v>
      </c>
      <c r="L31" s="23">
        <f t="shared" si="2"/>
        <v>-132.929</v>
      </c>
    </row>
    <row r="32" spans="1:12" s="25" customFormat="1" ht="30.75">
      <c r="A32" s="14">
        <v>23</v>
      </c>
      <c r="B32" s="26" t="s">
        <v>36</v>
      </c>
      <c r="C32" s="16" t="s">
        <v>14</v>
      </c>
      <c r="D32" s="32">
        <f t="shared" si="3"/>
        <v>1035.6493506493507</v>
      </c>
      <c r="E32" s="33">
        <v>0.154</v>
      </c>
      <c r="F32" s="29">
        <v>159.49</v>
      </c>
      <c r="G32" s="20">
        <v>0</v>
      </c>
      <c r="H32" s="21">
        <v>0</v>
      </c>
      <c r="I32" s="22">
        <v>0</v>
      </c>
      <c r="J32" s="23">
        <f t="shared" si="0"/>
        <v>-1035.6493506493507</v>
      </c>
      <c r="K32" s="24">
        <f t="shared" si="1"/>
        <v>-0.154</v>
      </c>
      <c r="L32" s="23">
        <f t="shared" si="2"/>
        <v>-159.49</v>
      </c>
    </row>
    <row r="33" spans="1:12" s="25" customFormat="1" ht="30.75">
      <c r="A33" s="14">
        <v>24</v>
      </c>
      <c r="B33" s="34" t="s">
        <v>37</v>
      </c>
      <c r="C33" s="35" t="s">
        <v>38</v>
      </c>
      <c r="D33" s="36">
        <v>0.512</v>
      </c>
      <c r="E33" s="22">
        <v>4949</v>
      </c>
      <c r="F33" s="22">
        <f aca="true" t="shared" si="4" ref="F33:F34">D33*E33</f>
        <v>2533.888</v>
      </c>
      <c r="G33" s="36">
        <v>0.898</v>
      </c>
      <c r="H33" s="21">
        <f>1240+195</f>
        <v>1435</v>
      </c>
      <c r="I33" s="22">
        <f aca="true" t="shared" si="5" ref="I33:I34">H33*G33</f>
        <v>1288.63</v>
      </c>
      <c r="J33" s="23">
        <f t="shared" si="0"/>
        <v>0.386</v>
      </c>
      <c r="K33" s="24">
        <f t="shared" si="1"/>
        <v>-3514</v>
      </c>
      <c r="L33" s="23">
        <f t="shared" si="2"/>
        <v>-1245.2579999999998</v>
      </c>
    </row>
    <row r="34" spans="1:12" s="25" customFormat="1" ht="30.75">
      <c r="A34" s="14">
        <v>25</v>
      </c>
      <c r="B34" s="34" t="s">
        <v>39</v>
      </c>
      <c r="C34" s="35" t="s">
        <v>38</v>
      </c>
      <c r="D34" s="36">
        <v>0.8270000000000001</v>
      </c>
      <c r="E34" s="22">
        <v>495</v>
      </c>
      <c r="F34" s="22">
        <f t="shared" si="4"/>
        <v>409.365</v>
      </c>
      <c r="G34" s="36">
        <v>1.627</v>
      </c>
      <c r="H34" s="21">
        <v>125</v>
      </c>
      <c r="I34" s="22">
        <f t="shared" si="5"/>
        <v>203.375</v>
      </c>
      <c r="J34" s="23">
        <f t="shared" si="0"/>
        <v>0.7999999999999999</v>
      </c>
      <c r="K34" s="24">
        <f t="shared" si="1"/>
        <v>-370</v>
      </c>
      <c r="L34" s="23">
        <f t="shared" si="2"/>
        <v>-205.99</v>
      </c>
    </row>
    <row r="35" spans="1:12" s="25" customFormat="1" ht="17.25">
      <c r="A35" s="14">
        <v>26</v>
      </c>
      <c r="B35" s="26" t="s">
        <v>40</v>
      </c>
      <c r="C35" s="35" t="s">
        <v>38</v>
      </c>
      <c r="D35" s="32">
        <f aca="true" t="shared" si="6" ref="D35:D38">F35/E35</f>
        <v>108.9</v>
      </c>
      <c r="E35" s="27">
        <v>1</v>
      </c>
      <c r="F35" s="37">
        <v>108.9</v>
      </c>
      <c r="G35" s="20">
        <v>0</v>
      </c>
      <c r="H35" s="21">
        <v>0</v>
      </c>
      <c r="I35" s="22">
        <v>0</v>
      </c>
      <c r="J35" s="23">
        <f t="shared" si="0"/>
        <v>-108.9</v>
      </c>
      <c r="K35" s="24">
        <f t="shared" si="1"/>
        <v>-1</v>
      </c>
      <c r="L35" s="23">
        <f t="shared" si="2"/>
        <v>-108.9</v>
      </c>
    </row>
    <row r="36" spans="1:12" s="25" customFormat="1" ht="17.25">
      <c r="A36" s="14">
        <v>27</v>
      </c>
      <c r="B36" s="26" t="s">
        <v>41</v>
      </c>
      <c r="C36" s="35" t="s">
        <v>38</v>
      </c>
      <c r="D36" s="32">
        <f t="shared" si="6"/>
        <v>201.56</v>
      </c>
      <c r="E36" s="27">
        <v>1</v>
      </c>
      <c r="F36" s="37">
        <v>201.56</v>
      </c>
      <c r="G36" s="20">
        <v>0</v>
      </c>
      <c r="H36" s="21">
        <v>0</v>
      </c>
      <c r="I36" s="22">
        <v>0</v>
      </c>
      <c r="J36" s="23">
        <f t="shared" si="0"/>
        <v>-201.56</v>
      </c>
      <c r="K36" s="24">
        <f t="shared" si="1"/>
        <v>-1</v>
      </c>
      <c r="L36" s="23">
        <f t="shared" si="2"/>
        <v>-201.56</v>
      </c>
    </row>
    <row r="37" spans="1:12" s="25" customFormat="1" ht="30.75">
      <c r="A37" s="14">
        <v>28</v>
      </c>
      <c r="B37" s="26" t="s">
        <v>42</v>
      </c>
      <c r="C37" s="35" t="s">
        <v>38</v>
      </c>
      <c r="D37" s="32">
        <f t="shared" si="6"/>
        <v>115.342</v>
      </c>
      <c r="E37" s="27">
        <v>1</v>
      </c>
      <c r="F37" s="37">
        <v>115.342</v>
      </c>
      <c r="G37" s="20">
        <v>0</v>
      </c>
      <c r="H37" s="21">
        <v>0</v>
      </c>
      <c r="I37" s="22">
        <v>0</v>
      </c>
      <c r="J37" s="23">
        <f t="shared" si="0"/>
        <v>-115.342</v>
      </c>
      <c r="K37" s="24">
        <f t="shared" si="1"/>
        <v>-1</v>
      </c>
      <c r="L37" s="23">
        <f t="shared" si="2"/>
        <v>-115.342</v>
      </c>
    </row>
    <row r="38" spans="1:12" s="25" customFormat="1" ht="30.75">
      <c r="A38" s="14">
        <v>29</v>
      </c>
      <c r="B38" s="26" t="s">
        <v>43</v>
      </c>
      <c r="C38" s="35" t="s">
        <v>38</v>
      </c>
      <c r="D38" s="32">
        <f t="shared" si="6"/>
        <v>190.92</v>
      </c>
      <c r="E38" s="27">
        <v>1</v>
      </c>
      <c r="F38" s="37">
        <v>190.92</v>
      </c>
      <c r="G38" s="20">
        <v>0</v>
      </c>
      <c r="H38" s="21">
        <v>0</v>
      </c>
      <c r="I38" s="22">
        <v>0</v>
      </c>
      <c r="J38" s="23">
        <f t="shared" si="0"/>
        <v>-190.92</v>
      </c>
      <c r="K38" s="24">
        <f t="shared" si="1"/>
        <v>-1</v>
      </c>
      <c r="L38" s="23">
        <f t="shared" si="2"/>
        <v>-190.92</v>
      </c>
    </row>
    <row r="39" spans="1:12" s="25" customFormat="1" ht="17.25">
      <c r="A39" s="14">
        <v>30</v>
      </c>
      <c r="B39" s="15" t="s">
        <v>44</v>
      </c>
      <c r="C39" s="16" t="s">
        <v>45</v>
      </c>
      <c r="D39" s="17">
        <v>1343.16</v>
      </c>
      <c r="E39" s="18">
        <v>1</v>
      </c>
      <c r="F39" s="17">
        <v>1343.16</v>
      </c>
      <c r="G39" s="20">
        <f aca="true" t="shared" si="7" ref="G39:G144">I39/H39</f>
        <v>993.7700000000001</v>
      </c>
      <c r="H39" s="21">
        <v>1</v>
      </c>
      <c r="I39" s="22">
        <f>F39-332.63-1.5-17.48+2.22</f>
        <v>993.7700000000001</v>
      </c>
      <c r="J39" s="23">
        <f t="shared" si="0"/>
        <v>-349.39</v>
      </c>
      <c r="K39" s="24">
        <f t="shared" si="1"/>
        <v>0</v>
      </c>
      <c r="L39" s="23">
        <f t="shared" si="2"/>
        <v>-349.39</v>
      </c>
    </row>
    <row r="40" spans="1:12" s="25" customFormat="1" ht="30.75">
      <c r="A40" s="14">
        <v>31</v>
      </c>
      <c r="B40" s="38" t="s">
        <v>46</v>
      </c>
      <c r="C40" s="16" t="s">
        <v>14</v>
      </c>
      <c r="D40" s="39">
        <f aca="true" t="shared" si="8" ref="D40:D72">F40/E40</f>
        <v>358.07297830374756</v>
      </c>
      <c r="E40" s="40">
        <v>0.507</v>
      </c>
      <c r="F40" s="41">
        <v>181.543</v>
      </c>
      <c r="G40" s="20">
        <f t="shared" si="7"/>
        <v>513.0211045364891</v>
      </c>
      <c r="H40" s="21">
        <f aca="true" t="shared" si="9" ref="H40:H72">E40</f>
        <v>0.507</v>
      </c>
      <c r="I40" s="22">
        <v>260.1017</v>
      </c>
      <c r="J40" s="23">
        <f t="shared" si="0"/>
        <v>154.94812623274157</v>
      </c>
      <c r="K40" s="24">
        <f t="shared" si="1"/>
        <v>0</v>
      </c>
      <c r="L40" s="23">
        <f t="shared" si="2"/>
        <v>78.55869999999999</v>
      </c>
    </row>
    <row r="41" spans="1:12" s="25" customFormat="1" ht="30.75">
      <c r="A41" s="14">
        <v>32</v>
      </c>
      <c r="B41" s="38" t="s">
        <v>47</v>
      </c>
      <c r="C41" s="16" t="s">
        <v>14</v>
      </c>
      <c r="D41" s="39">
        <f t="shared" si="8"/>
        <v>325.21263157894737</v>
      </c>
      <c r="E41" s="40">
        <v>0.475</v>
      </c>
      <c r="F41" s="41">
        <v>154.476</v>
      </c>
      <c r="G41" s="20">
        <f t="shared" si="7"/>
        <v>453.2421052631579</v>
      </c>
      <c r="H41" s="21">
        <f t="shared" si="9"/>
        <v>0.475</v>
      </c>
      <c r="I41" s="22">
        <v>215.29</v>
      </c>
      <c r="J41" s="23">
        <f t="shared" si="0"/>
        <v>128.02947368421053</v>
      </c>
      <c r="K41" s="24">
        <f t="shared" si="1"/>
        <v>0</v>
      </c>
      <c r="L41" s="23">
        <f t="shared" si="2"/>
        <v>60.81399999999999</v>
      </c>
    </row>
    <row r="42" spans="1:12" s="25" customFormat="1" ht="29.25">
      <c r="A42" s="14">
        <v>33</v>
      </c>
      <c r="B42" s="42" t="s">
        <v>48</v>
      </c>
      <c r="C42" s="16" t="s">
        <v>14</v>
      </c>
      <c r="D42" s="39">
        <f t="shared" si="8"/>
        <v>346.1014542936288</v>
      </c>
      <c r="E42" s="40">
        <v>2.888</v>
      </c>
      <c r="F42" s="41">
        <v>999.541</v>
      </c>
      <c r="G42" s="20">
        <f t="shared" si="7"/>
        <v>503.38504155124656</v>
      </c>
      <c r="H42" s="21">
        <f t="shared" si="9"/>
        <v>2.888</v>
      </c>
      <c r="I42" s="22">
        <v>1453.776</v>
      </c>
      <c r="J42" s="23">
        <f t="shared" si="0"/>
        <v>157.28358725761774</v>
      </c>
      <c r="K42" s="24">
        <f t="shared" si="1"/>
        <v>0</v>
      </c>
      <c r="L42" s="23">
        <f t="shared" si="2"/>
        <v>454.235</v>
      </c>
    </row>
    <row r="43" spans="1:12" s="25" customFormat="1" ht="17.25">
      <c r="A43" s="14">
        <v>34</v>
      </c>
      <c r="B43" s="42" t="s">
        <v>49</v>
      </c>
      <c r="C43" s="16" t="s">
        <v>14</v>
      </c>
      <c r="D43" s="39">
        <f t="shared" si="8"/>
        <v>307.984934086629</v>
      </c>
      <c r="E43" s="40">
        <v>0.531</v>
      </c>
      <c r="F43" s="41">
        <v>163.54</v>
      </c>
      <c r="G43" s="20">
        <f t="shared" si="7"/>
        <v>452.6333333333333</v>
      </c>
      <c r="H43" s="21">
        <f t="shared" si="9"/>
        <v>0.531</v>
      </c>
      <c r="I43" s="22">
        <v>240.3483</v>
      </c>
      <c r="J43" s="23">
        <f t="shared" si="0"/>
        <v>144.64839924670434</v>
      </c>
      <c r="K43" s="24">
        <f t="shared" si="1"/>
        <v>0</v>
      </c>
      <c r="L43" s="23">
        <f t="shared" si="2"/>
        <v>76.8083</v>
      </c>
    </row>
    <row r="44" spans="1:12" s="25" customFormat="1" ht="17.25">
      <c r="A44" s="14">
        <v>35</v>
      </c>
      <c r="B44" s="43" t="s">
        <v>50</v>
      </c>
      <c r="C44" s="16" t="s">
        <v>14</v>
      </c>
      <c r="D44" s="44">
        <f t="shared" si="8"/>
        <v>407.29021129797326</v>
      </c>
      <c r="E44" s="45">
        <v>2.319</v>
      </c>
      <c r="F44" s="46">
        <v>944.506</v>
      </c>
      <c r="G44" s="20">
        <f t="shared" si="7"/>
        <v>621.3751617076326</v>
      </c>
      <c r="H44" s="21">
        <f t="shared" si="9"/>
        <v>2.319</v>
      </c>
      <c r="I44" s="22">
        <v>1440.969</v>
      </c>
      <c r="J44" s="23">
        <f t="shared" si="0"/>
        <v>214.08495040965937</v>
      </c>
      <c r="K44" s="24">
        <f t="shared" si="1"/>
        <v>0</v>
      </c>
      <c r="L44" s="23">
        <f t="shared" si="2"/>
        <v>496.4630000000001</v>
      </c>
    </row>
    <row r="45" spans="1:12" s="49" customFormat="1" ht="17.25">
      <c r="A45" s="14">
        <v>36</v>
      </c>
      <c r="B45" s="43" t="s">
        <v>51</v>
      </c>
      <c r="C45" s="35" t="s">
        <v>14</v>
      </c>
      <c r="D45" s="44">
        <f t="shared" si="8"/>
        <v>341.44834710743805</v>
      </c>
      <c r="E45" s="45">
        <v>3.388</v>
      </c>
      <c r="F45" s="46">
        <v>1156.827</v>
      </c>
      <c r="G45" s="47">
        <f t="shared" si="7"/>
        <v>530.0401416765053</v>
      </c>
      <c r="H45" s="48">
        <f t="shared" si="9"/>
        <v>3.388</v>
      </c>
      <c r="I45" s="19">
        <v>1795.776</v>
      </c>
      <c r="J45" s="23">
        <f t="shared" si="0"/>
        <v>188.59179456906725</v>
      </c>
      <c r="K45" s="24">
        <f t="shared" si="1"/>
        <v>0</v>
      </c>
      <c r="L45" s="23">
        <f t="shared" si="2"/>
        <v>638.9490000000001</v>
      </c>
    </row>
    <row r="46" spans="1:12" s="49" customFormat="1" ht="17.25">
      <c r="A46" s="14">
        <v>37</v>
      </c>
      <c r="B46" s="43" t="s">
        <v>52</v>
      </c>
      <c r="C46" s="35" t="s">
        <v>14</v>
      </c>
      <c r="D46" s="44">
        <f t="shared" si="8"/>
        <v>328.7153054797397</v>
      </c>
      <c r="E46" s="45">
        <v>4.763</v>
      </c>
      <c r="F46" s="46">
        <v>1565.671</v>
      </c>
      <c r="G46" s="47">
        <f t="shared" si="7"/>
        <v>497.6294352298971</v>
      </c>
      <c r="H46" s="48">
        <f t="shared" si="9"/>
        <v>4.763</v>
      </c>
      <c r="I46" s="19">
        <v>2370.209</v>
      </c>
      <c r="J46" s="23">
        <f t="shared" si="0"/>
        <v>168.91412975015743</v>
      </c>
      <c r="K46" s="24">
        <f t="shared" si="1"/>
        <v>0</v>
      </c>
      <c r="L46" s="23">
        <f t="shared" si="2"/>
        <v>804.5379999999998</v>
      </c>
    </row>
    <row r="47" spans="1:12" s="25" customFormat="1" ht="17.25">
      <c r="A47" s="14">
        <v>38</v>
      </c>
      <c r="B47" s="43" t="s">
        <v>53</v>
      </c>
      <c r="C47" s="16" t="s">
        <v>14</v>
      </c>
      <c r="D47" s="44">
        <f t="shared" si="8"/>
        <v>309.34741035856575</v>
      </c>
      <c r="E47" s="45">
        <v>2.51</v>
      </c>
      <c r="F47" s="46">
        <v>776.462</v>
      </c>
      <c r="G47" s="20">
        <f t="shared" si="7"/>
        <v>424.7195219123507</v>
      </c>
      <c r="H47" s="21">
        <f t="shared" si="9"/>
        <v>2.51</v>
      </c>
      <c r="I47" s="22">
        <v>1066.046</v>
      </c>
      <c r="J47" s="23">
        <f t="shared" si="0"/>
        <v>115.37211155378492</v>
      </c>
      <c r="K47" s="24">
        <f t="shared" si="1"/>
        <v>0</v>
      </c>
      <c r="L47" s="23">
        <f t="shared" si="2"/>
        <v>289.58400000000006</v>
      </c>
    </row>
    <row r="48" spans="1:12" s="49" customFormat="1" ht="17.25">
      <c r="A48" s="14">
        <v>39</v>
      </c>
      <c r="B48" s="43" t="s">
        <v>54</v>
      </c>
      <c r="C48" s="35" t="s">
        <v>14</v>
      </c>
      <c r="D48" s="44">
        <f t="shared" si="8"/>
        <v>268.0861070911722</v>
      </c>
      <c r="E48" s="45">
        <v>4.146</v>
      </c>
      <c r="F48" s="46">
        <v>1111.485</v>
      </c>
      <c r="G48" s="47">
        <f t="shared" si="7"/>
        <v>415.02604920405213</v>
      </c>
      <c r="H48" s="48">
        <f t="shared" si="9"/>
        <v>4.146</v>
      </c>
      <c r="I48" s="19">
        <v>1720.698</v>
      </c>
      <c r="J48" s="23">
        <f t="shared" si="0"/>
        <v>146.93994211287992</v>
      </c>
      <c r="K48" s="24">
        <f t="shared" si="1"/>
        <v>0</v>
      </c>
      <c r="L48" s="23">
        <f t="shared" si="2"/>
        <v>609.2130000000002</v>
      </c>
    </row>
    <row r="49" spans="1:12" s="25" customFormat="1" ht="17.25">
      <c r="A49" s="14">
        <v>40</v>
      </c>
      <c r="B49" s="43" t="s">
        <v>55</v>
      </c>
      <c r="C49" s="16" t="s">
        <v>14</v>
      </c>
      <c r="D49" s="44">
        <f t="shared" si="8"/>
        <v>431.404181184669</v>
      </c>
      <c r="E49" s="45">
        <v>1.435</v>
      </c>
      <c r="F49" s="46">
        <v>619.065</v>
      </c>
      <c r="G49" s="20">
        <f t="shared" si="7"/>
        <v>667.8402787456446</v>
      </c>
      <c r="H49" s="21">
        <f t="shared" si="9"/>
        <v>1.435</v>
      </c>
      <c r="I49" s="22">
        <v>958.3508</v>
      </c>
      <c r="J49" s="23">
        <f t="shared" si="0"/>
        <v>236.43609756097555</v>
      </c>
      <c r="K49" s="24">
        <f t="shared" si="1"/>
        <v>0</v>
      </c>
      <c r="L49" s="23">
        <f t="shared" si="2"/>
        <v>339.2858</v>
      </c>
    </row>
    <row r="50" spans="1:12" s="25" customFormat="1" ht="17.25">
      <c r="A50" s="14">
        <v>41</v>
      </c>
      <c r="B50" s="43" t="s">
        <v>56</v>
      </c>
      <c r="C50" s="16" t="s">
        <v>14</v>
      </c>
      <c r="D50" s="44">
        <f t="shared" si="8"/>
        <v>299.96812080536915</v>
      </c>
      <c r="E50" s="45">
        <v>1.192</v>
      </c>
      <c r="F50" s="46">
        <v>357.562</v>
      </c>
      <c r="G50" s="20">
        <f t="shared" si="7"/>
        <v>428.8422818791947</v>
      </c>
      <c r="H50" s="21">
        <f t="shared" si="9"/>
        <v>1.192</v>
      </c>
      <c r="I50" s="22">
        <v>511.18</v>
      </c>
      <c r="J50" s="23">
        <f t="shared" si="0"/>
        <v>128.87416107382552</v>
      </c>
      <c r="K50" s="24">
        <f t="shared" si="1"/>
        <v>0</v>
      </c>
      <c r="L50" s="23">
        <f t="shared" si="2"/>
        <v>153.618</v>
      </c>
    </row>
    <row r="51" spans="1:12" s="25" customFormat="1" ht="29.25">
      <c r="A51" s="14">
        <v>42</v>
      </c>
      <c r="B51" s="43" t="s">
        <v>57</v>
      </c>
      <c r="C51" s="16" t="s">
        <v>14</v>
      </c>
      <c r="D51" s="44">
        <f t="shared" si="8"/>
        <v>253.4087534193044</v>
      </c>
      <c r="E51" s="45">
        <v>2.559</v>
      </c>
      <c r="F51" s="46">
        <v>648.473</v>
      </c>
      <c r="G51" s="20">
        <f t="shared" si="7"/>
        <v>364.7707307542008</v>
      </c>
      <c r="H51" s="21">
        <f t="shared" si="9"/>
        <v>2.559</v>
      </c>
      <c r="I51" s="22">
        <v>933.4483</v>
      </c>
      <c r="J51" s="23">
        <f t="shared" si="0"/>
        <v>111.36197733489644</v>
      </c>
      <c r="K51" s="24">
        <f t="shared" si="1"/>
        <v>0</v>
      </c>
      <c r="L51" s="23">
        <f t="shared" si="2"/>
        <v>284.97530000000006</v>
      </c>
    </row>
    <row r="52" spans="1:12" s="25" customFormat="1" ht="17.25">
      <c r="A52" s="14">
        <v>43</v>
      </c>
      <c r="B52" s="43" t="s">
        <v>58</v>
      </c>
      <c r="C52" s="16" t="s">
        <v>14</v>
      </c>
      <c r="D52" s="44">
        <f t="shared" si="8"/>
        <v>278.1989881956155</v>
      </c>
      <c r="E52" s="45">
        <v>1.186</v>
      </c>
      <c r="F52" s="46">
        <v>329.944</v>
      </c>
      <c r="G52" s="20">
        <f t="shared" si="7"/>
        <v>442.88220910623943</v>
      </c>
      <c r="H52" s="21">
        <f t="shared" si="9"/>
        <v>1.186</v>
      </c>
      <c r="I52" s="22">
        <v>525.2583</v>
      </c>
      <c r="J52" s="23">
        <f t="shared" si="0"/>
        <v>164.6832209106239</v>
      </c>
      <c r="K52" s="24">
        <f t="shared" si="1"/>
        <v>0</v>
      </c>
      <c r="L52" s="23">
        <f t="shared" si="2"/>
        <v>195.31429999999995</v>
      </c>
    </row>
    <row r="53" spans="1:12" s="25" customFormat="1" ht="17.25">
      <c r="A53" s="14">
        <v>44</v>
      </c>
      <c r="B53" s="43" t="s">
        <v>59</v>
      </c>
      <c r="C53" s="16" t="s">
        <v>14</v>
      </c>
      <c r="D53" s="44">
        <f t="shared" si="8"/>
        <v>294.19873959036687</v>
      </c>
      <c r="E53" s="45">
        <v>4.443</v>
      </c>
      <c r="F53" s="46">
        <v>1307.125</v>
      </c>
      <c r="G53" s="20">
        <f t="shared" si="7"/>
        <v>430.929552104434</v>
      </c>
      <c r="H53" s="21">
        <f t="shared" si="9"/>
        <v>4.443</v>
      </c>
      <c r="I53" s="22">
        <v>1914.62</v>
      </c>
      <c r="J53" s="23">
        <f t="shared" si="0"/>
        <v>136.7308125140671</v>
      </c>
      <c r="K53" s="24">
        <f t="shared" si="1"/>
        <v>0</v>
      </c>
      <c r="L53" s="23">
        <f t="shared" si="2"/>
        <v>607.4949999999999</v>
      </c>
    </row>
    <row r="54" spans="1:12" s="25" customFormat="1" ht="17.25">
      <c r="A54" s="14">
        <v>45</v>
      </c>
      <c r="B54" s="43" t="s">
        <v>60</v>
      </c>
      <c r="C54" s="16" t="s">
        <v>14</v>
      </c>
      <c r="D54" s="44">
        <f t="shared" si="8"/>
        <v>352.92824773413895</v>
      </c>
      <c r="E54" s="45">
        <v>1.324</v>
      </c>
      <c r="F54" s="46">
        <v>467.277</v>
      </c>
      <c r="G54" s="20">
        <f t="shared" si="7"/>
        <v>559.2195619335347</v>
      </c>
      <c r="H54" s="21">
        <f t="shared" si="9"/>
        <v>1.324</v>
      </c>
      <c r="I54" s="22">
        <v>740.4067</v>
      </c>
      <c r="J54" s="23">
        <f t="shared" si="0"/>
        <v>206.29131419939574</v>
      </c>
      <c r="K54" s="24">
        <f t="shared" si="1"/>
        <v>0</v>
      </c>
      <c r="L54" s="23">
        <f t="shared" si="2"/>
        <v>273.1297</v>
      </c>
    </row>
    <row r="55" spans="1:12" s="25" customFormat="1" ht="17.25">
      <c r="A55" s="14">
        <v>46</v>
      </c>
      <c r="B55" s="26" t="s">
        <v>61</v>
      </c>
      <c r="C55" s="16" t="s">
        <v>14</v>
      </c>
      <c r="D55" s="32">
        <f t="shared" si="8"/>
        <v>751.2424242424241</v>
      </c>
      <c r="E55" s="33">
        <v>0.561</v>
      </c>
      <c r="F55" s="29">
        <v>421.447</v>
      </c>
      <c r="G55" s="20">
        <f t="shared" si="7"/>
        <v>975.1069518716577</v>
      </c>
      <c r="H55" s="21">
        <f t="shared" si="9"/>
        <v>0.561</v>
      </c>
      <c r="I55" s="22">
        <v>547.035</v>
      </c>
      <c r="J55" s="23">
        <f t="shared" si="0"/>
        <v>223.86452762923352</v>
      </c>
      <c r="K55" s="24">
        <f t="shared" si="1"/>
        <v>0</v>
      </c>
      <c r="L55" s="23">
        <f t="shared" si="2"/>
        <v>125.58799999999997</v>
      </c>
    </row>
    <row r="56" spans="1:12" s="25" customFormat="1" ht="17.25">
      <c r="A56" s="14">
        <v>47</v>
      </c>
      <c r="B56" s="26" t="s">
        <v>62</v>
      </c>
      <c r="C56" s="16" t="s">
        <v>14</v>
      </c>
      <c r="D56" s="32">
        <f t="shared" si="8"/>
        <v>744.4724770642201</v>
      </c>
      <c r="E56" s="33">
        <v>0.436</v>
      </c>
      <c r="F56" s="29">
        <v>324.59</v>
      </c>
      <c r="G56" s="20">
        <f t="shared" si="7"/>
        <v>1041.9323394495414</v>
      </c>
      <c r="H56" s="21">
        <f t="shared" si="9"/>
        <v>0.436</v>
      </c>
      <c r="I56" s="22">
        <v>454.2825</v>
      </c>
      <c r="J56" s="23">
        <f t="shared" si="0"/>
        <v>297.45986238532123</v>
      </c>
      <c r="K56" s="24">
        <f t="shared" si="1"/>
        <v>0</v>
      </c>
      <c r="L56" s="23">
        <f t="shared" si="2"/>
        <v>129.69250000000005</v>
      </c>
    </row>
    <row r="57" spans="1:12" s="25" customFormat="1" ht="17.25">
      <c r="A57" s="14">
        <v>48</v>
      </c>
      <c r="B57" s="26" t="s">
        <v>63</v>
      </c>
      <c r="C57" s="16" t="s">
        <v>14</v>
      </c>
      <c r="D57" s="32">
        <f t="shared" si="8"/>
        <v>882.8225806451613</v>
      </c>
      <c r="E57" s="33">
        <v>0.372</v>
      </c>
      <c r="F57" s="29">
        <v>328.41</v>
      </c>
      <c r="G57" s="20">
        <f t="shared" si="7"/>
        <v>1353.375806451613</v>
      </c>
      <c r="H57" s="21">
        <f t="shared" si="9"/>
        <v>0.372</v>
      </c>
      <c r="I57" s="22">
        <v>503.4558</v>
      </c>
      <c r="J57" s="23">
        <f t="shared" si="0"/>
        <v>470.5532258064517</v>
      </c>
      <c r="K57" s="24">
        <f t="shared" si="1"/>
        <v>0</v>
      </c>
      <c r="L57" s="23">
        <f t="shared" si="2"/>
        <v>175.04579999999999</v>
      </c>
    </row>
    <row r="58" spans="1:12" s="25" customFormat="1" ht="17.25">
      <c r="A58" s="14">
        <v>49</v>
      </c>
      <c r="B58" s="26" t="s">
        <v>64</v>
      </c>
      <c r="C58" s="16" t="s">
        <v>14</v>
      </c>
      <c r="D58" s="32">
        <f t="shared" si="8"/>
        <v>967.5935828877006</v>
      </c>
      <c r="E58" s="33">
        <f>0.529+0.032</f>
        <v>0.561</v>
      </c>
      <c r="F58" s="29">
        <v>542.82</v>
      </c>
      <c r="G58" s="20">
        <f t="shared" si="7"/>
        <v>1484.349376114082</v>
      </c>
      <c r="H58" s="21">
        <f t="shared" si="9"/>
        <v>0.561</v>
      </c>
      <c r="I58" s="22">
        <v>832.72</v>
      </c>
      <c r="J58" s="23">
        <f t="shared" si="0"/>
        <v>516.7557932263813</v>
      </c>
      <c r="K58" s="24">
        <f t="shared" si="1"/>
        <v>0</v>
      </c>
      <c r="L58" s="23">
        <f t="shared" si="2"/>
        <v>289.9</v>
      </c>
    </row>
    <row r="59" spans="1:12" s="25" customFormat="1" ht="17.25">
      <c r="A59" s="14">
        <v>50</v>
      </c>
      <c r="B59" s="26" t="s">
        <v>65</v>
      </c>
      <c r="C59" s="16" t="s">
        <v>14</v>
      </c>
      <c r="D59" s="32">
        <f t="shared" si="8"/>
        <v>720.7207207207207</v>
      </c>
      <c r="E59" s="33">
        <v>0.111</v>
      </c>
      <c r="F59" s="29">
        <v>80</v>
      </c>
      <c r="G59" s="20">
        <f t="shared" si="7"/>
        <v>1009.7</v>
      </c>
      <c r="H59" s="21">
        <f t="shared" si="9"/>
        <v>0.111</v>
      </c>
      <c r="I59" s="22">
        <v>112.0767</v>
      </c>
      <c r="J59" s="23">
        <f t="shared" si="0"/>
        <v>288.97927927927935</v>
      </c>
      <c r="K59" s="24">
        <f t="shared" si="1"/>
        <v>0</v>
      </c>
      <c r="L59" s="23">
        <f t="shared" si="2"/>
        <v>32.0767</v>
      </c>
    </row>
    <row r="60" spans="1:12" s="25" customFormat="1" ht="17.25">
      <c r="A60" s="14">
        <v>51</v>
      </c>
      <c r="B60" s="26" t="s">
        <v>66</v>
      </c>
      <c r="C60" s="16" t="s">
        <v>14</v>
      </c>
      <c r="D60" s="32">
        <f t="shared" si="8"/>
        <v>626.624203821656</v>
      </c>
      <c r="E60" s="33">
        <v>0.47100000000000003</v>
      </c>
      <c r="F60" s="29">
        <v>295.14</v>
      </c>
      <c r="G60" s="20">
        <f t="shared" si="7"/>
        <v>904.0675159235669</v>
      </c>
      <c r="H60" s="21">
        <f t="shared" si="9"/>
        <v>0.47100000000000003</v>
      </c>
      <c r="I60" s="22">
        <v>425.8158</v>
      </c>
      <c r="J60" s="23">
        <f t="shared" si="0"/>
        <v>277.4433121019109</v>
      </c>
      <c r="K60" s="24">
        <f t="shared" si="1"/>
        <v>0</v>
      </c>
      <c r="L60" s="23">
        <f t="shared" si="2"/>
        <v>130.67580000000004</v>
      </c>
    </row>
    <row r="61" spans="1:12" s="25" customFormat="1" ht="17.25">
      <c r="A61" s="14">
        <v>52</v>
      </c>
      <c r="B61" s="26" t="s">
        <v>67</v>
      </c>
      <c r="C61" s="16" t="s">
        <v>14</v>
      </c>
      <c r="D61" s="32">
        <f t="shared" si="8"/>
        <v>796.94</v>
      </c>
      <c r="E61" s="33">
        <v>0.5</v>
      </c>
      <c r="F61" s="29">
        <v>398.47</v>
      </c>
      <c r="G61" s="20">
        <f t="shared" si="7"/>
        <v>1050.1116</v>
      </c>
      <c r="H61" s="21">
        <f t="shared" si="9"/>
        <v>0.5</v>
      </c>
      <c r="I61" s="22">
        <v>525.0558</v>
      </c>
      <c r="J61" s="23">
        <f t="shared" si="0"/>
        <v>253.1715999999999</v>
      </c>
      <c r="K61" s="24">
        <f t="shared" si="1"/>
        <v>0</v>
      </c>
      <c r="L61" s="23">
        <f t="shared" si="2"/>
        <v>126.58579999999995</v>
      </c>
    </row>
    <row r="62" spans="1:12" s="25" customFormat="1" ht="17.25">
      <c r="A62" s="14">
        <v>53</v>
      </c>
      <c r="B62" s="26" t="s">
        <v>68</v>
      </c>
      <c r="C62" s="16" t="s">
        <v>14</v>
      </c>
      <c r="D62" s="32">
        <f t="shared" si="8"/>
        <v>647.1887550200803</v>
      </c>
      <c r="E62" s="33">
        <v>0.498</v>
      </c>
      <c r="F62" s="29">
        <v>322.3</v>
      </c>
      <c r="G62" s="20">
        <f t="shared" si="7"/>
        <v>907.3594377510041</v>
      </c>
      <c r="H62" s="21">
        <f t="shared" si="9"/>
        <v>0.498</v>
      </c>
      <c r="I62" s="22">
        <v>451.865</v>
      </c>
      <c r="J62" s="23">
        <f t="shared" si="0"/>
        <v>260.1706827309238</v>
      </c>
      <c r="K62" s="24">
        <f t="shared" si="1"/>
        <v>0</v>
      </c>
      <c r="L62" s="23">
        <f t="shared" si="2"/>
        <v>129.565</v>
      </c>
    </row>
    <row r="63" spans="1:12" s="25" customFormat="1" ht="17.25">
      <c r="A63" s="14">
        <v>54</v>
      </c>
      <c r="B63" s="26" t="s">
        <v>69</v>
      </c>
      <c r="C63" s="16" t="s">
        <v>14</v>
      </c>
      <c r="D63" s="32">
        <f t="shared" si="8"/>
        <v>1168.6772727272726</v>
      </c>
      <c r="E63" s="33">
        <v>0.22</v>
      </c>
      <c r="F63" s="29">
        <v>257.109</v>
      </c>
      <c r="G63" s="20">
        <f t="shared" si="7"/>
        <v>1730.5986363636364</v>
      </c>
      <c r="H63" s="21">
        <f t="shared" si="9"/>
        <v>0.22</v>
      </c>
      <c r="I63" s="22">
        <v>380.7317</v>
      </c>
      <c r="J63" s="23">
        <f t="shared" si="0"/>
        <v>561.9213636363638</v>
      </c>
      <c r="K63" s="24">
        <f t="shared" si="1"/>
        <v>0</v>
      </c>
      <c r="L63" s="23">
        <f t="shared" si="2"/>
        <v>123.62270000000001</v>
      </c>
    </row>
    <row r="64" spans="1:12" s="25" customFormat="1" ht="17.25">
      <c r="A64" s="14">
        <v>55</v>
      </c>
      <c r="B64" s="26" t="s">
        <v>70</v>
      </c>
      <c r="C64" s="16" t="s">
        <v>14</v>
      </c>
      <c r="D64" s="32">
        <f t="shared" si="8"/>
        <v>1034.2469879518071</v>
      </c>
      <c r="E64" s="33">
        <v>0.332</v>
      </c>
      <c r="F64" s="29">
        <v>343.37</v>
      </c>
      <c r="G64" s="20">
        <f t="shared" si="7"/>
        <v>1203.5114457831326</v>
      </c>
      <c r="H64" s="21">
        <f t="shared" si="9"/>
        <v>0.332</v>
      </c>
      <c r="I64" s="22">
        <v>399.5658</v>
      </c>
      <c r="J64" s="23">
        <f t="shared" si="0"/>
        <v>169.26445783132544</v>
      </c>
      <c r="K64" s="24">
        <f t="shared" si="1"/>
        <v>0</v>
      </c>
      <c r="L64" s="23">
        <f t="shared" si="2"/>
        <v>56.19580000000002</v>
      </c>
    </row>
    <row r="65" spans="1:12" s="25" customFormat="1" ht="17.25">
      <c r="A65" s="14">
        <v>56</v>
      </c>
      <c r="B65" s="26" t="s">
        <v>71</v>
      </c>
      <c r="C65" s="16" t="s">
        <v>14</v>
      </c>
      <c r="D65" s="32">
        <f t="shared" si="8"/>
        <v>691.2621359223301</v>
      </c>
      <c r="E65" s="33">
        <v>0.10300000000000001</v>
      </c>
      <c r="F65" s="29">
        <v>71.2</v>
      </c>
      <c r="G65" s="20">
        <f t="shared" si="7"/>
        <v>1068.9155339805825</v>
      </c>
      <c r="H65" s="21">
        <f t="shared" si="9"/>
        <v>0.10300000000000001</v>
      </c>
      <c r="I65" s="22">
        <v>110.0983</v>
      </c>
      <c r="J65" s="23">
        <f t="shared" si="0"/>
        <v>377.6533980582524</v>
      </c>
      <c r="K65" s="24">
        <f t="shared" si="1"/>
        <v>0</v>
      </c>
      <c r="L65" s="23">
        <f t="shared" si="2"/>
        <v>38.89829999999999</v>
      </c>
    </row>
    <row r="66" spans="1:12" s="25" customFormat="1" ht="17.25">
      <c r="A66" s="14">
        <v>57</v>
      </c>
      <c r="B66" s="26" t="s">
        <v>72</v>
      </c>
      <c r="C66" s="16" t="s">
        <v>14</v>
      </c>
      <c r="D66" s="32">
        <f t="shared" si="8"/>
        <v>510.6643356643356</v>
      </c>
      <c r="E66" s="33">
        <v>0.28600000000000003</v>
      </c>
      <c r="F66" s="29">
        <v>146.05</v>
      </c>
      <c r="G66" s="20">
        <f t="shared" si="7"/>
        <v>772.9580419580419</v>
      </c>
      <c r="H66" s="21">
        <f t="shared" si="9"/>
        <v>0.28600000000000003</v>
      </c>
      <c r="I66" s="22">
        <v>221.066</v>
      </c>
      <c r="J66" s="23">
        <f t="shared" si="0"/>
        <v>262.2937062937063</v>
      </c>
      <c r="K66" s="24">
        <f t="shared" si="1"/>
        <v>0</v>
      </c>
      <c r="L66" s="23">
        <f t="shared" si="2"/>
        <v>75.01599999999999</v>
      </c>
    </row>
    <row r="67" spans="1:12" s="25" customFormat="1" ht="17.25">
      <c r="A67" s="14">
        <v>58</v>
      </c>
      <c r="B67" s="26" t="s">
        <v>73</v>
      </c>
      <c r="C67" s="16" t="s">
        <v>14</v>
      </c>
      <c r="D67" s="32">
        <f t="shared" si="8"/>
        <v>796.5123456790124</v>
      </c>
      <c r="E67" s="33">
        <v>0.324</v>
      </c>
      <c r="F67" s="29">
        <v>258.07</v>
      </c>
      <c r="G67" s="20">
        <f t="shared" si="7"/>
        <v>1171.0185185185185</v>
      </c>
      <c r="H67" s="21">
        <f t="shared" si="9"/>
        <v>0.324</v>
      </c>
      <c r="I67" s="22">
        <v>379.41</v>
      </c>
      <c r="J67" s="23">
        <f t="shared" si="0"/>
        <v>374.5061728395061</v>
      </c>
      <c r="K67" s="24">
        <f t="shared" si="1"/>
        <v>0</v>
      </c>
      <c r="L67" s="23">
        <f t="shared" si="2"/>
        <v>121.34000000000003</v>
      </c>
    </row>
    <row r="68" spans="1:12" s="25" customFormat="1" ht="17.25">
      <c r="A68" s="14">
        <v>59</v>
      </c>
      <c r="B68" s="26" t="s">
        <v>74</v>
      </c>
      <c r="C68" s="16" t="s">
        <v>14</v>
      </c>
      <c r="D68" s="32">
        <f t="shared" si="8"/>
        <v>827.9411764705882</v>
      </c>
      <c r="E68" s="33">
        <v>0.34</v>
      </c>
      <c r="F68" s="29">
        <v>281.5</v>
      </c>
      <c r="G68" s="20">
        <f t="shared" si="7"/>
        <v>1153.6323529411764</v>
      </c>
      <c r="H68" s="21">
        <f t="shared" si="9"/>
        <v>0.34</v>
      </c>
      <c r="I68" s="22">
        <v>392.235</v>
      </c>
      <c r="J68" s="23">
        <f t="shared" si="0"/>
        <v>325.6911764705882</v>
      </c>
      <c r="K68" s="24">
        <f t="shared" si="1"/>
        <v>0</v>
      </c>
      <c r="L68" s="23">
        <f t="shared" si="2"/>
        <v>110.73500000000001</v>
      </c>
    </row>
    <row r="69" spans="1:12" s="25" customFormat="1" ht="17.25">
      <c r="A69" s="14">
        <v>60</v>
      </c>
      <c r="B69" s="26" t="s">
        <v>75</v>
      </c>
      <c r="C69" s="16" t="s">
        <v>14</v>
      </c>
      <c r="D69" s="32">
        <f t="shared" si="8"/>
        <v>924.9386503067484</v>
      </c>
      <c r="E69" s="33">
        <v>0.326</v>
      </c>
      <c r="F69" s="29">
        <v>301.53</v>
      </c>
      <c r="G69" s="20">
        <f t="shared" si="7"/>
        <v>1357.796625766871</v>
      </c>
      <c r="H69" s="21">
        <f t="shared" si="9"/>
        <v>0.326</v>
      </c>
      <c r="I69" s="22">
        <v>442.6417</v>
      </c>
      <c r="J69" s="23">
        <f t="shared" si="0"/>
        <v>432.8579754601227</v>
      </c>
      <c r="K69" s="24">
        <f t="shared" si="1"/>
        <v>0</v>
      </c>
      <c r="L69" s="23">
        <f t="shared" si="2"/>
        <v>141.11170000000004</v>
      </c>
    </row>
    <row r="70" spans="1:12" s="25" customFormat="1" ht="17.25">
      <c r="A70" s="14">
        <v>61</v>
      </c>
      <c r="B70" s="26" t="s">
        <v>76</v>
      </c>
      <c r="C70" s="16" t="s">
        <v>14</v>
      </c>
      <c r="D70" s="32">
        <f t="shared" si="8"/>
        <v>870.0680272108843</v>
      </c>
      <c r="E70" s="33">
        <v>0.441</v>
      </c>
      <c r="F70" s="29">
        <v>383.7</v>
      </c>
      <c r="G70" s="20">
        <f t="shared" si="7"/>
        <v>1280.8124716553289</v>
      </c>
      <c r="H70" s="21">
        <f t="shared" si="9"/>
        <v>0.441</v>
      </c>
      <c r="I70" s="22">
        <v>564.8383</v>
      </c>
      <c r="J70" s="23">
        <f t="shared" si="0"/>
        <v>410.7444444444445</v>
      </c>
      <c r="K70" s="24">
        <f t="shared" si="1"/>
        <v>0</v>
      </c>
      <c r="L70" s="23">
        <f t="shared" si="2"/>
        <v>181.13830000000002</v>
      </c>
    </row>
    <row r="71" spans="1:12" s="25" customFormat="1" ht="17.25">
      <c r="A71" s="14">
        <v>62</v>
      </c>
      <c r="B71" s="26" t="s">
        <v>77</v>
      </c>
      <c r="C71" s="16" t="s">
        <v>14</v>
      </c>
      <c r="D71" s="32">
        <f t="shared" si="8"/>
        <v>708.0729166666666</v>
      </c>
      <c r="E71" s="33">
        <v>0.384</v>
      </c>
      <c r="F71" s="29">
        <v>271.9</v>
      </c>
      <c r="G71" s="20">
        <f t="shared" si="7"/>
        <v>1014.2231770833333</v>
      </c>
      <c r="H71" s="21">
        <f t="shared" si="9"/>
        <v>0.384</v>
      </c>
      <c r="I71" s="22">
        <v>389.4617</v>
      </c>
      <c r="J71" s="23">
        <f t="shared" si="0"/>
        <v>306.1502604166667</v>
      </c>
      <c r="K71" s="24">
        <f t="shared" si="1"/>
        <v>0</v>
      </c>
      <c r="L71" s="23">
        <f t="shared" si="2"/>
        <v>117.56170000000003</v>
      </c>
    </row>
    <row r="72" spans="1:12" s="49" customFormat="1" ht="17.25">
      <c r="A72" s="14">
        <v>63</v>
      </c>
      <c r="B72" s="43" t="s">
        <v>78</v>
      </c>
      <c r="C72" s="35" t="s">
        <v>14</v>
      </c>
      <c r="D72" s="50">
        <f t="shared" si="8"/>
        <v>694.1304347826087</v>
      </c>
      <c r="E72" s="51">
        <v>0.46</v>
      </c>
      <c r="F72" s="46">
        <v>319.3</v>
      </c>
      <c r="G72" s="47">
        <f t="shared" si="7"/>
        <v>984.5452173913043</v>
      </c>
      <c r="H72" s="48">
        <f t="shared" si="9"/>
        <v>0.46</v>
      </c>
      <c r="I72" s="19">
        <v>452.8908</v>
      </c>
      <c r="J72" s="23">
        <f t="shared" si="0"/>
        <v>290.41478260869553</v>
      </c>
      <c r="K72" s="24">
        <f t="shared" si="1"/>
        <v>0</v>
      </c>
      <c r="L72" s="23">
        <f t="shared" si="2"/>
        <v>133.5908</v>
      </c>
    </row>
    <row r="73" spans="1:12" s="49" customFormat="1" ht="30.75">
      <c r="A73" s="14">
        <v>64</v>
      </c>
      <c r="B73" s="43" t="s">
        <v>79</v>
      </c>
      <c r="C73" s="35" t="s">
        <v>14</v>
      </c>
      <c r="D73" s="50">
        <v>0</v>
      </c>
      <c r="E73" s="51">
        <v>0</v>
      </c>
      <c r="F73" s="46">
        <v>0</v>
      </c>
      <c r="G73" s="47">
        <f t="shared" si="7"/>
        <v>1301.6360563380283</v>
      </c>
      <c r="H73" s="48">
        <v>0.355</v>
      </c>
      <c r="I73" s="19">
        <v>462.0808</v>
      </c>
      <c r="J73" s="23">
        <f t="shared" si="0"/>
        <v>1301.6360563380283</v>
      </c>
      <c r="K73" s="24">
        <f t="shared" si="1"/>
        <v>0.355</v>
      </c>
      <c r="L73" s="23">
        <f t="shared" si="2"/>
        <v>462.0808</v>
      </c>
    </row>
    <row r="74" spans="1:12" s="25" customFormat="1" ht="17.25">
      <c r="A74" s="14">
        <v>65</v>
      </c>
      <c r="B74" s="43" t="s">
        <v>80</v>
      </c>
      <c r="C74" s="16" t="s">
        <v>14</v>
      </c>
      <c r="D74" s="50">
        <f aca="true" t="shared" si="10" ref="D74:D75">F74/E74</f>
        <v>845.0980392156863</v>
      </c>
      <c r="E74" s="51">
        <v>0.255</v>
      </c>
      <c r="F74" s="46">
        <v>215.5</v>
      </c>
      <c r="G74" s="20">
        <f t="shared" si="7"/>
        <v>1511.0980392156862</v>
      </c>
      <c r="H74" s="21">
        <f aca="true" t="shared" si="11" ref="H74:H130">E74</f>
        <v>0.255</v>
      </c>
      <c r="I74" s="22">
        <v>385.33</v>
      </c>
      <c r="J74" s="23">
        <f t="shared" si="0"/>
        <v>665.9999999999999</v>
      </c>
      <c r="K74" s="24">
        <f t="shared" si="1"/>
        <v>0</v>
      </c>
      <c r="L74" s="23">
        <f t="shared" si="2"/>
        <v>169.82999999999998</v>
      </c>
    </row>
    <row r="75" spans="1:12" s="25" customFormat="1" ht="17.25">
      <c r="A75" s="14">
        <v>66</v>
      </c>
      <c r="B75" s="43" t="s">
        <v>81</v>
      </c>
      <c r="C75" s="16" t="s">
        <v>14</v>
      </c>
      <c r="D75" s="50">
        <f t="shared" si="10"/>
        <v>1137.296819787986</v>
      </c>
      <c r="E75" s="51">
        <v>0.5660000000000001</v>
      </c>
      <c r="F75" s="46">
        <v>643.71</v>
      </c>
      <c r="G75" s="20">
        <f t="shared" si="7"/>
        <v>2051.9540636042398</v>
      </c>
      <c r="H75" s="21">
        <f t="shared" si="11"/>
        <v>0.5660000000000001</v>
      </c>
      <c r="I75" s="22">
        <v>1161.406</v>
      </c>
      <c r="J75" s="23">
        <f t="shared" si="0"/>
        <v>914.6572438162539</v>
      </c>
      <c r="K75" s="24">
        <f t="shared" si="1"/>
        <v>0</v>
      </c>
      <c r="L75" s="23">
        <f t="shared" si="2"/>
        <v>517.6959999999999</v>
      </c>
    </row>
    <row r="76" spans="1:12" s="25" customFormat="1" ht="17.25">
      <c r="A76" s="14">
        <v>67</v>
      </c>
      <c r="B76" s="43" t="s">
        <v>82</v>
      </c>
      <c r="C76" s="16" t="s">
        <v>14</v>
      </c>
      <c r="D76" s="50">
        <v>661</v>
      </c>
      <c r="E76" s="51">
        <v>0.157</v>
      </c>
      <c r="F76" s="46">
        <v>98.5</v>
      </c>
      <c r="G76" s="20">
        <f t="shared" si="7"/>
        <v>994.5649681528663</v>
      </c>
      <c r="H76" s="21">
        <f t="shared" si="11"/>
        <v>0.157</v>
      </c>
      <c r="I76" s="22">
        <v>156.1467</v>
      </c>
      <c r="J76" s="23">
        <f t="shared" si="0"/>
        <v>333.5649681528663</v>
      </c>
      <c r="K76" s="24">
        <f t="shared" si="1"/>
        <v>0</v>
      </c>
      <c r="L76" s="23">
        <f t="shared" si="2"/>
        <v>57.64670000000001</v>
      </c>
    </row>
    <row r="77" spans="1:12" s="25" customFormat="1" ht="17.25">
      <c r="A77" s="14">
        <v>68</v>
      </c>
      <c r="B77" s="43" t="s">
        <v>83</v>
      </c>
      <c r="C77" s="16" t="s">
        <v>14</v>
      </c>
      <c r="D77" s="50">
        <f aca="true" t="shared" si="12" ref="D77:D80">F77/E77</f>
        <v>702.0959595959595</v>
      </c>
      <c r="E77" s="51">
        <v>0.396</v>
      </c>
      <c r="F77" s="46">
        <v>278.03</v>
      </c>
      <c r="G77" s="20">
        <f t="shared" si="7"/>
        <v>1150.4439393939394</v>
      </c>
      <c r="H77" s="21">
        <f t="shared" si="11"/>
        <v>0.396</v>
      </c>
      <c r="I77" s="22">
        <v>455.5758</v>
      </c>
      <c r="J77" s="23">
        <f t="shared" si="0"/>
        <v>448.34797979798</v>
      </c>
      <c r="K77" s="24">
        <f t="shared" si="1"/>
        <v>0</v>
      </c>
      <c r="L77" s="23">
        <f t="shared" si="2"/>
        <v>177.54580000000004</v>
      </c>
    </row>
    <row r="78" spans="1:12" s="25" customFormat="1" ht="30.75">
      <c r="A78" s="14">
        <v>69</v>
      </c>
      <c r="B78" s="43" t="s">
        <v>84</v>
      </c>
      <c r="C78" s="16" t="s">
        <v>38</v>
      </c>
      <c r="D78" s="50">
        <f t="shared" si="12"/>
        <v>110.34</v>
      </c>
      <c r="E78" s="44">
        <v>1</v>
      </c>
      <c r="F78" s="52">
        <v>110.34</v>
      </c>
      <c r="G78" s="20">
        <f t="shared" si="7"/>
        <v>144.3392</v>
      </c>
      <c r="H78" s="21">
        <f t="shared" si="11"/>
        <v>1</v>
      </c>
      <c r="I78" s="22">
        <v>144.3392</v>
      </c>
      <c r="J78" s="23">
        <f t="shared" si="0"/>
        <v>33.9992</v>
      </c>
      <c r="K78" s="24">
        <f t="shared" si="1"/>
        <v>0</v>
      </c>
      <c r="L78" s="23">
        <f t="shared" si="2"/>
        <v>33.9992</v>
      </c>
    </row>
    <row r="79" spans="1:12" s="25" customFormat="1" ht="30.75">
      <c r="A79" s="14">
        <v>70</v>
      </c>
      <c r="B79" s="43" t="s">
        <v>85</v>
      </c>
      <c r="C79" s="16" t="s">
        <v>38</v>
      </c>
      <c r="D79" s="50">
        <f t="shared" si="12"/>
        <v>101.55</v>
      </c>
      <c r="E79" s="44">
        <v>1</v>
      </c>
      <c r="F79" s="52">
        <v>101.55</v>
      </c>
      <c r="G79" s="20">
        <f t="shared" si="7"/>
        <v>144.3725</v>
      </c>
      <c r="H79" s="21">
        <f t="shared" si="11"/>
        <v>1</v>
      </c>
      <c r="I79" s="22">
        <v>144.3725</v>
      </c>
      <c r="J79" s="23">
        <f t="shared" si="0"/>
        <v>42.822500000000005</v>
      </c>
      <c r="K79" s="24">
        <f t="shared" si="1"/>
        <v>0</v>
      </c>
      <c r="L79" s="23">
        <f t="shared" si="2"/>
        <v>42.822500000000005</v>
      </c>
    </row>
    <row r="80" spans="1:12" s="25" customFormat="1" ht="30.75">
      <c r="A80" s="14">
        <v>71</v>
      </c>
      <c r="B80" s="43" t="s">
        <v>86</v>
      </c>
      <c r="C80" s="16" t="s">
        <v>38</v>
      </c>
      <c r="D80" s="50">
        <f t="shared" si="12"/>
        <v>104.035</v>
      </c>
      <c r="E80" s="44">
        <v>1</v>
      </c>
      <c r="F80" s="52">
        <v>104.035</v>
      </c>
      <c r="G80" s="20">
        <f t="shared" si="7"/>
        <v>147.4775</v>
      </c>
      <c r="H80" s="21">
        <f t="shared" si="11"/>
        <v>1</v>
      </c>
      <c r="I80" s="22">
        <v>147.4775</v>
      </c>
      <c r="J80" s="23">
        <f t="shared" si="0"/>
        <v>43.442499999999995</v>
      </c>
      <c r="K80" s="24">
        <f t="shared" si="1"/>
        <v>0</v>
      </c>
      <c r="L80" s="23">
        <f t="shared" si="2"/>
        <v>43.442499999999995</v>
      </c>
    </row>
    <row r="81" spans="1:12" s="25" customFormat="1" ht="17.25">
      <c r="A81" s="14">
        <v>72</v>
      </c>
      <c r="B81" s="43" t="s">
        <v>87</v>
      </c>
      <c r="C81" s="16" t="s">
        <v>38</v>
      </c>
      <c r="D81" s="50">
        <f aca="true" t="shared" si="13" ref="D81:D130">E81*F81</f>
        <v>46.683</v>
      </c>
      <c r="E81" s="44">
        <v>1</v>
      </c>
      <c r="F81" s="53">
        <v>46.683</v>
      </c>
      <c r="G81" s="20">
        <f t="shared" si="7"/>
        <v>63.80166666666667</v>
      </c>
      <c r="H81" s="21">
        <f t="shared" si="11"/>
        <v>1</v>
      </c>
      <c r="I81" s="22">
        <v>63.80166666666667</v>
      </c>
      <c r="J81" s="23">
        <f t="shared" si="0"/>
        <v>17.11866666666667</v>
      </c>
      <c r="K81" s="24">
        <f t="shared" si="1"/>
        <v>0</v>
      </c>
      <c r="L81" s="23">
        <f t="shared" si="2"/>
        <v>17.11866666666667</v>
      </c>
    </row>
    <row r="82" spans="1:12" s="25" customFormat="1" ht="17.25">
      <c r="A82" s="14">
        <v>73</v>
      </c>
      <c r="B82" s="43" t="s">
        <v>88</v>
      </c>
      <c r="C82" s="16" t="s">
        <v>38</v>
      </c>
      <c r="D82" s="50">
        <f t="shared" si="13"/>
        <v>46.683</v>
      </c>
      <c r="E82" s="44">
        <v>1</v>
      </c>
      <c r="F82" s="53">
        <v>46.683</v>
      </c>
      <c r="G82" s="20">
        <f t="shared" si="7"/>
        <v>63.80166666666667</v>
      </c>
      <c r="H82" s="21">
        <f t="shared" si="11"/>
        <v>1</v>
      </c>
      <c r="I82" s="22">
        <v>63.80166666666667</v>
      </c>
      <c r="J82" s="23">
        <f t="shared" si="0"/>
        <v>17.11866666666667</v>
      </c>
      <c r="K82" s="24">
        <f t="shared" si="1"/>
        <v>0</v>
      </c>
      <c r="L82" s="23">
        <f t="shared" si="2"/>
        <v>17.11866666666667</v>
      </c>
    </row>
    <row r="83" spans="1:12" s="25" customFormat="1" ht="17.25">
      <c r="A83" s="14">
        <v>74</v>
      </c>
      <c r="B83" s="43" t="s">
        <v>89</v>
      </c>
      <c r="C83" s="16" t="s">
        <v>38</v>
      </c>
      <c r="D83" s="50">
        <f t="shared" si="13"/>
        <v>53.013000000000005</v>
      </c>
      <c r="E83" s="44">
        <v>1</v>
      </c>
      <c r="F83" s="54">
        <v>53.013000000000005</v>
      </c>
      <c r="G83" s="20">
        <f t="shared" si="7"/>
        <v>68.51750000000001</v>
      </c>
      <c r="H83" s="21">
        <f t="shared" si="11"/>
        <v>1</v>
      </c>
      <c r="I83" s="22">
        <v>68.51750000000001</v>
      </c>
      <c r="J83" s="23">
        <f t="shared" si="0"/>
        <v>15.504500000000007</v>
      </c>
      <c r="K83" s="24">
        <f t="shared" si="1"/>
        <v>0</v>
      </c>
      <c r="L83" s="23">
        <f t="shared" si="2"/>
        <v>15.504500000000007</v>
      </c>
    </row>
    <row r="84" spans="1:12" s="25" customFormat="1" ht="17.25">
      <c r="A84" s="14">
        <v>75</v>
      </c>
      <c r="B84" s="43" t="s">
        <v>90</v>
      </c>
      <c r="C84" s="16" t="s">
        <v>38</v>
      </c>
      <c r="D84" s="50">
        <f t="shared" si="13"/>
        <v>46.683</v>
      </c>
      <c r="E84" s="44">
        <v>1</v>
      </c>
      <c r="F84" s="53">
        <v>46.683</v>
      </c>
      <c r="G84" s="20">
        <f t="shared" si="7"/>
        <v>63.80166666666667</v>
      </c>
      <c r="H84" s="21">
        <f t="shared" si="11"/>
        <v>1</v>
      </c>
      <c r="I84" s="22">
        <v>63.80166666666667</v>
      </c>
      <c r="J84" s="23">
        <f t="shared" si="0"/>
        <v>17.11866666666667</v>
      </c>
      <c r="K84" s="24">
        <f t="shared" si="1"/>
        <v>0</v>
      </c>
      <c r="L84" s="23">
        <f t="shared" si="2"/>
        <v>17.11866666666667</v>
      </c>
    </row>
    <row r="85" spans="1:12" s="25" customFormat="1" ht="17.25">
      <c r="A85" s="14">
        <v>76</v>
      </c>
      <c r="B85" s="43" t="s">
        <v>91</v>
      </c>
      <c r="C85" s="16" t="s">
        <v>38</v>
      </c>
      <c r="D85" s="50">
        <f t="shared" si="13"/>
        <v>46.683</v>
      </c>
      <c r="E85" s="44">
        <v>1</v>
      </c>
      <c r="F85" s="53">
        <v>46.683</v>
      </c>
      <c r="G85" s="20">
        <f t="shared" si="7"/>
        <v>63.80166666666667</v>
      </c>
      <c r="H85" s="21">
        <f t="shared" si="11"/>
        <v>1</v>
      </c>
      <c r="I85" s="22">
        <v>63.80166666666667</v>
      </c>
      <c r="J85" s="23">
        <f t="shared" si="0"/>
        <v>17.11866666666667</v>
      </c>
      <c r="K85" s="24">
        <f t="shared" si="1"/>
        <v>0</v>
      </c>
      <c r="L85" s="23">
        <f t="shared" si="2"/>
        <v>17.11866666666667</v>
      </c>
    </row>
    <row r="86" spans="1:12" s="25" customFormat="1" ht="17.25">
      <c r="A86" s="14">
        <v>77</v>
      </c>
      <c r="B86" s="43" t="s">
        <v>92</v>
      </c>
      <c r="C86" s="16" t="s">
        <v>38</v>
      </c>
      <c r="D86" s="50">
        <f t="shared" si="13"/>
        <v>46.683</v>
      </c>
      <c r="E86" s="44">
        <v>1</v>
      </c>
      <c r="F86" s="52">
        <v>46.683</v>
      </c>
      <c r="G86" s="20">
        <f t="shared" si="7"/>
        <v>63.80166666666667</v>
      </c>
      <c r="H86" s="21">
        <f t="shared" si="11"/>
        <v>1</v>
      </c>
      <c r="I86" s="22">
        <v>63.80166666666667</v>
      </c>
      <c r="J86" s="23">
        <f t="shared" si="0"/>
        <v>17.11866666666667</v>
      </c>
      <c r="K86" s="24">
        <f t="shared" si="1"/>
        <v>0</v>
      </c>
      <c r="L86" s="23">
        <f t="shared" si="2"/>
        <v>17.11866666666667</v>
      </c>
    </row>
    <row r="87" spans="1:12" s="25" customFormat="1" ht="17.25">
      <c r="A87" s="14">
        <v>78</v>
      </c>
      <c r="B87" s="43" t="s">
        <v>93</v>
      </c>
      <c r="C87" s="16" t="s">
        <v>38</v>
      </c>
      <c r="D87" s="50">
        <f t="shared" si="13"/>
        <v>53.013000000000005</v>
      </c>
      <c r="E87" s="44">
        <v>1</v>
      </c>
      <c r="F87" s="52">
        <v>53.013000000000005</v>
      </c>
      <c r="G87" s="20">
        <f t="shared" si="7"/>
        <v>68.51750000000001</v>
      </c>
      <c r="H87" s="21">
        <f t="shared" si="11"/>
        <v>1</v>
      </c>
      <c r="I87" s="22">
        <v>68.51750000000001</v>
      </c>
      <c r="J87" s="23">
        <f t="shared" si="0"/>
        <v>15.504500000000007</v>
      </c>
      <c r="K87" s="24">
        <f t="shared" si="1"/>
        <v>0</v>
      </c>
      <c r="L87" s="23">
        <f t="shared" si="2"/>
        <v>15.504500000000007</v>
      </c>
    </row>
    <row r="88" spans="1:12" s="25" customFormat="1" ht="17.25">
      <c r="A88" s="14">
        <v>79</v>
      </c>
      <c r="B88" s="43" t="s">
        <v>94</v>
      </c>
      <c r="C88" s="16" t="s">
        <v>38</v>
      </c>
      <c r="D88" s="50">
        <f t="shared" si="13"/>
        <v>68.33</v>
      </c>
      <c r="E88" s="44">
        <v>1</v>
      </c>
      <c r="F88" s="52">
        <v>68.33</v>
      </c>
      <c r="G88" s="20">
        <f t="shared" si="7"/>
        <v>91.892</v>
      </c>
      <c r="H88" s="21">
        <f t="shared" si="11"/>
        <v>1</v>
      </c>
      <c r="I88" s="22">
        <v>91.892</v>
      </c>
      <c r="J88" s="23">
        <f t="shared" si="0"/>
        <v>23.561999999999998</v>
      </c>
      <c r="K88" s="24">
        <f t="shared" si="1"/>
        <v>0</v>
      </c>
      <c r="L88" s="23">
        <f t="shared" si="2"/>
        <v>23.561999999999998</v>
      </c>
    </row>
    <row r="89" spans="1:12" s="25" customFormat="1" ht="17.25">
      <c r="A89" s="14">
        <v>80</v>
      </c>
      <c r="B89" s="43" t="s">
        <v>95</v>
      </c>
      <c r="C89" s="16" t="s">
        <v>38</v>
      </c>
      <c r="D89" s="50">
        <f t="shared" si="13"/>
        <v>46.683</v>
      </c>
      <c r="E89" s="44">
        <v>1</v>
      </c>
      <c r="F89" s="52">
        <v>46.683</v>
      </c>
      <c r="G89" s="20">
        <f t="shared" si="7"/>
        <v>63.80166666666667</v>
      </c>
      <c r="H89" s="21">
        <f t="shared" si="11"/>
        <v>1</v>
      </c>
      <c r="I89" s="22">
        <v>63.80166666666667</v>
      </c>
      <c r="J89" s="23">
        <f t="shared" si="0"/>
        <v>17.11866666666667</v>
      </c>
      <c r="K89" s="24">
        <f t="shared" si="1"/>
        <v>0</v>
      </c>
      <c r="L89" s="23">
        <f t="shared" si="2"/>
        <v>17.11866666666667</v>
      </c>
    </row>
    <row r="90" spans="1:12" s="25" customFormat="1" ht="17.25">
      <c r="A90" s="14">
        <v>81</v>
      </c>
      <c r="B90" s="43" t="s">
        <v>96</v>
      </c>
      <c r="C90" s="16" t="s">
        <v>38</v>
      </c>
      <c r="D90" s="50">
        <f t="shared" si="13"/>
        <v>68.33</v>
      </c>
      <c r="E90" s="44">
        <v>1</v>
      </c>
      <c r="F90" s="52">
        <v>68.33</v>
      </c>
      <c r="G90" s="20">
        <f t="shared" si="7"/>
        <v>91.892</v>
      </c>
      <c r="H90" s="21">
        <f t="shared" si="11"/>
        <v>1</v>
      </c>
      <c r="I90" s="22">
        <v>91.892</v>
      </c>
      <c r="J90" s="23">
        <f t="shared" si="0"/>
        <v>23.561999999999998</v>
      </c>
      <c r="K90" s="24">
        <f t="shared" si="1"/>
        <v>0</v>
      </c>
      <c r="L90" s="23">
        <f t="shared" si="2"/>
        <v>23.561999999999998</v>
      </c>
    </row>
    <row r="91" spans="1:12" s="25" customFormat="1" ht="17.25">
      <c r="A91" s="14">
        <v>82</v>
      </c>
      <c r="B91" s="43" t="s">
        <v>97</v>
      </c>
      <c r="C91" s="16" t="s">
        <v>38</v>
      </c>
      <c r="D91" s="50">
        <f t="shared" si="13"/>
        <v>92.57</v>
      </c>
      <c r="E91" s="44">
        <v>1</v>
      </c>
      <c r="F91" s="52">
        <v>92.57</v>
      </c>
      <c r="G91" s="20">
        <f t="shared" si="7"/>
        <v>107.98166666666667</v>
      </c>
      <c r="H91" s="21">
        <f t="shared" si="11"/>
        <v>1</v>
      </c>
      <c r="I91" s="22">
        <v>107.98166666666667</v>
      </c>
      <c r="J91" s="23">
        <f t="shared" si="0"/>
        <v>15.411666666666676</v>
      </c>
      <c r="K91" s="24">
        <f t="shared" si="1"/>
        <v>0</v>
      </c>
      <c r="L91" s="23">
        <f t="shared" si="2"/>
        <v>15.411666666666676</v>
      </c>
    </row>
    <row r="92" spans="1:12" s="25" customFormat="1" ht="17.25">
      <c r="A92" s="14">
        <v>83</v>
      </c>
      <c r="B92" s="43" t="s">
        <v>98</v>
      </c>
      <c r="C92" s="16" t="s">
        <v>38</v>
      </c>
      <c r="D92" s="50">
        <f t="shared" si="13"/>
        <v>68.33</v>
      </c>
      <c r="E92" s="44">
        <v>1</v>
      </c>
      <c r="F92" s="52">
        <v>68.33</v>
      </c>
      <c r="G92" s="20">
        <f t="shared" si="7"/>
        <v>91.892</v>
      </c>
      <c r="H92" s="21">
        <f t="shared" si="11"/>
        <v>1</v>
      </c>
      <c r="I92" s="22">
        <v>91.892</v>
      </c>
      <c r="J92" s="23">
        <f t="shared" si="0"/>
        <v>23.561999999999998</v>
      </c>
      <c r="K92" s="24">
        <f t="shared" si="1"/>
        <v>0</v>
      </c>
      <c r="L92" s="23">
        <f t="shared" si="2"/>
        <v>23.561999999999998</v>
      </c>
    </row>
    <row r="93" spans="1:12" s="25" customFormat="1" ht="17.25">
      <c r="A93" s="14">
        <v>84</v>
      </c>
      <c r="B93" s="43" t="s">
        <v>99</v>
      </c>
      <c r="C93" s="16" t="s">
        <v>38</v>
      </c>
      <c r="D93" s="50">
        <f t="shared" si="13"/>
        <v>68.33</v>
      </c>
      <c r="E93" s="44">
        <v>1</v>
      </c>
      <c r="F93" s="52">
        <v>68.33</v>
      </c>
      <c r="G93" s="20">
        <f t="shared" si="7"/>
        <v>91.892</v>
      </c>
      <c r="H93" s="21">
        <f t="shared" si="11"/>
        <v>1</v>
      </c>
      <c r="I93" s="22">
        <v>91.892</v>
      </c>
      <c r="J93" s="23">
        <f t="shared" si="0"/>
        <v>23.561999999999998</v>
      </c>
      <c r="K93" s="24">
        <f t="shared" si="1"/>
        <v>0</v>
      </c>
      <c r="L93" s="23">
        <f t="shared" si="2"/>
        <v>23.561999999999998</v>
      </c>
    </row>
    <row r="94" spans="1:12" s="25" customFormat="1" ht="17.25">
      <c r="A94" s="14">
        <v>85</v>
      </c>
      <c r="B94" s="43" t="s">
        <v>100</v>
      </c>
      <c r="C94" s="16" t="s">
        <v>38</v>
      </c>
      <c r="D94" s="50">
        <f t="shared" si="13"/>
        <v>53.013000000000005</v>
      </c>
      <c r="E94" s="44">
        <v>1</v>
      </c>
      <c r="F94" s="52">
        <v>53.013000000000005</v>
      </c>
      <c r="G94" s="20">
        <f t="shared" si="7"/>
        <v>68.51750000000001</v>
      </c>
      <c r="H94" s="21">
        <f t="shared" si="11"/>
        <v>1</v>
      </c>
      <c r="I94" s="22">
        <v>68.51750000000001</v>
      </c>
      <c r="J94" s="23">
        <f t="shared" si="0"/>
        <v>15.504500000000007</v>
      </c>
      <c r="K94" s="24">
        <f t="shared" si="1"/>
        <v>0</v>
      </c>
      <c r="L94" s="23">
        <f t="shared" si="2"/>
        <v>15.504500000000007</v>
      </c>
    </row>
    <row r="95" spans="1:12" s="25" customFormat="1" ht="17.25">
      <c r="A95" s="14">
        <v>86</v>
      </c>
      <c r="B95" s="43" t="s">
        <v>101</v>
      </c>
      <c r="C95" s="16" t="s">
        <v>38</v>
      </c>
      <c r="D95" s="50">
        <f t="shared" si="13"/>
        <v>42.655</v>
      </c>
      <c r="E95" s="44">
        <v>1</v>
      </c>
      <c r="F95" s="52">
        <v>42.655</v>
      </c>
      <c r="G95" s="20">
        <f t="shared" si="7"/>
        <v>56.26833333333334</v>
      </c>
      <c r="H95" s="21">
        <f t="shared" si="11"/>
        <v>1</v>
      </c>
      <c r="I95" s="22">
        <v>56.26833333333334</v>
      </c>
      <c r="J95" s="23">
        <f t="shared" si="0"/>
        <v>13.613333333333337</v>
      </c>
      <c r="K95" s="24">
        <f t="shared" si="1"/>
        <v>0</v>
      </c>
      <c r="L95" s="23">
        <f t="shared" si="2"/>
        <v>13.613333333333337</v>
      </c>
    </row>
    <row r="96" spans="1:12" s="25" customFormat="1" ht="17.25">
      <c r="A96" s="14">
        <v>87</v>
      </c>
      <c r="B96" s="43" t="s">
        <v>102</v>
      </c>
      <c r="C96" s="16" t="s">
        <v>38</v>
      </c>
      <c r="D96" s="50">
        <f t="shared" si="13"/>
        <v>46.683</v>
      </c>
      <c r="E96" s="44">
        <v>1</v>
      </c>
      <c r="F96" s="52">
        <v>46.683</v>
      </c>
      <c r="G96" s="20">
        <f t="shared" si="7"/>
        <v>63.80166666666667</v>
      </c>
      <c r="H96" s="21">
        <f t="shared" si="11"/>
        <v>1</v>
      </c>
      <c r="I96" s="22">
        <v>63.80166666666667</v>
      </c>
      <c r="J96" s="23">
        <f t="shared" si="0"/>
        <v>17.11866666666667</v>
      </c>
      <c r="K96" s="24">
        <f t="shared" si="1"/>
        <v>0</v>
      </c>
      <c r="L96" s="23">
        <f t="shared" si="2"/>
        <v>17.11866666666667</v>
      </c>
    </row>
    <row r="97" spans="1:12" s="25" customFormat="1" ht="17.25">
      <c r="A97" s="14">
        <v>88</v>
      </c>
      <c r="B97" s="43" t="s">
        <v>103</v>
      </c>
      <c r="C97" s="16" t="s">
        <v>38</v>
      </c>
      <c r="D97" s="50">
        <f t="shared" si="13"/>
        <v>68.33</v>
      </c>
      <c r="E97" s="44">
        <v>1</v>
      </c>
      <c r="F97" s="52">
        <v>68.33</v>
      </c>
      <c r="G97" s="20">
        <f t="shared" si="7"/>
        <v>91.892</v>
      </c>
      <c r="H97" s="21">
        <f t="shared" si="11"/>
        <v>1</v>
      </c>
      <c r="I97" s="22">
        <v>91.892</v>
      </c>
      <c r="J97" s="23">
        <f t="shared" si="0"/>
        <v>23.561999999999998</v>
      </c>
      <c r="K97" s="24">
        <f t="shared" si="1"/>
        <v>0</v>
      </c>
      <c r="L97" s="23">
        <f t="shared" si="2"/>
        <v>23.561999999999998</v>
      </c>
    </row>
    <row r="98" spans="1:12" s="25" customFormat="1" ht="17.25">
      <c r="A98" s="14">
        <v>89</v>
      </c>
      <c r="B98" s="43" t="s">
        <v>104</v>
      </c>
      <c r="C98" s="16" t="s">
        <v>38</v>
      </c>
      <c r="D98" s="50">
        <f t="shared" si="13"/>
        <v>53.013000000000005</v>
      </c>
      <c r="E98" s="44">
        <v>1</v>
      </c>
      <c r="F98" s="52">
        <v>53.013000000000005</v>
      </c>
      <c r="G98" s="20">
        <f t="shared" si="7"/>
        <v>68.51750000000001</v>
      </c>
      <c r="H98" s="21">
        <f t="shared" si="11"/>
        <v>1</v>
      </c>
      <c r="I98" s="22">
        <v>68.51750000000001</v>
      </c>
      <c r="J98" s="23">
        <f t="shared" si="0"/>
        <v>15.504500000000007</v>
      </c>
      <c r="K98" s="24">
        <f t="shared" si="1"/>
        <v>0</v>
      </c>
      <c r="L98" s="23">
        <f t="shared" si="2"/>
        <v>15.504500000000007</v>
      </c>
    </row>
    <row r="99" spans="1:12" s="25" customFormat="1" ht="17.25">
      <c r="A99" s="14">
        <v>90</v>
      </c>
      <c r="B99" s="43" t="s">
        <v>105</v>
      </c>
      <c r="C99" s="16" t="s">
        <v>38</v>
      </c>
      <c r="D99" s="50">
        <f t="shared" si="13"/>
        <v>68.33</v>
      </c>
      <c r="E99" s="44">
        <v>1</v>
      </c>
      <c r="F99" s="52">
        <v>68.33</v>
      </c>
      <c r="G99" s="20">
        <f t="shared" si="7"/>
        <v>91.892</v>
      </c>
      <c r="H99" s="21">
        <f t="shared" si="11"/>
        <v>1</v>
      </c>
      <c r="I99" s="22">
        <v>91.892</v>
      </c>
      <c r="J99" s="23">
        <f t="shared" si="0"/>
        <v>23.561999999999998</v>
      </c>
      <c r="K99" s="24">
        <f t="shared" si="1"/>
        <v>0</v>
      </c>
      <c r="L99" s="23">
        <f t="shared" si="2"/>
        <v>23.561999999999998</v>
      </c>
    </row>
    <row r="100" spans="1:12" s="25" customFormat="1" ht="17.25">
      <c r="A100" s="14">
        <v>91</v>
      </c>
      <c r="B100" s="43" t="s">
        <v>106</v>
      </c>
      <c r="C100" s="16" t="s">
        <v>38</v>
      </c>
      <c r="D100" s="50">
        <f t="shared" si="13"/>
        <v>46.683</v>
      </c>
      <c r="E100" s="44">
        <v>1</v>
      </c>
      <c r="F100" s="52">
        <v>46.683</v>
      </c>
      <c r="G100" s="20">
        <f t="shared" si="7"/>
        <v>63.80166666666667</v>
      </c>
      <c r="H100" s="21">
        <f t="shared" si="11"/>
        <v>1</v>
      </c>
      <c r="I100" s="22">
        <v>63.80166666666667</v>
      </c>
      <c r="J100" s="23">
        <f t="shared" si="0"/>
        <v>17.11866666666667</v>
      </c>
      <c r="K100" s="24">
        <f t="shared" si="1"/>
        <v>0</v>
      </c>
      <c r="L100" s="23">
        <f t="shared" si="2"/>
        <v>17.11866666666667</v>
      </c>
    </row>
    <row r="101" spans="1:12" s="25" customFormat="1" ht="17.25">
      <c r="A101" s="14">
        <v>92</v>
      </c>
      <c r="B101" s="43" t="s">
        <v>107</v>
      </c>
      <c r="C101" s="16" t="s">
        <v>38</v>
      </c>
      <c r="D101" s="50">
        <f t="shared" si="13"/>
        <v>46.683</v>
      </c>
      <c r="E101" s="44">
        <v>1</v>
      </c>
      <c r="F101" s="53">
        <v>46.683</v>
      </c>
      <c r="G101" s="20">
        <f t="shared" si="7"/>
        <v>63.80166666666667</v>
      </c>
      <c r="H101" s="21">
        <f t="shared" si="11"/>
        <v>1</v>
      </c>
      <c r="I101" s="22">
        <v>63.80166666666667</v>
      </c>
      <c r="J101" s="23">
        <f t="shared" si="0"/>
        <v>17.11866666666667</v>
      </c>
      <c r="K101" s="24">
        <f t="shared" si="1"/>
        <v>0</v>
      </c>
      <c r="L101" s="23">
        <f t="shared" si="2"/>
        <v>17.11866666666667</v>
      </c>
    </row>
    <row r="102" spans="1:12" s="25" customFormat="1" ht="17.25">
      <c r="A102" s="14">
        <v>93</v>
      </c>
      <c r="B102" s="43" t="s">
        <v>108</v>
      </c>
      <c r="C102" s="16" t="s">
        <v>38</v>
      </c>
      <c r="D102" s="50">
        <f t="shared" si="13"/>
        <v>46.683</v>
      </c>
      <c r="E102" s="44">
        <v>1</v>
      </c>
      <c r="F102" s="53">
        <v>46.683</v>
      </c>
      <c r="G102" s="20">
        <f t="shared" si="7"/>
        <v>63.80166666666667</v>
      </c>
      <c r="H102" s="21">
        <f t="shared" si="11"/>
        <v>1</v>
      </c>
      <c r="I102" s="22">
        <v>63.80166666666667</v>
      </c>
      <c r="J102" s="23">
        <f t="shared" si="0"/>
        <v>17.11866666666667</v>
      </c>
      <c r="K102" s="24">
        <f t="shared" si="1"/>
        <v>0</v>
      </c>
      <c r="L102" s="23">
        <f t="shared" si="2"/>
        <v>17.11866666666667</v>
      </c>
    </row>
    <row r="103" spans="1:12" s="25" customFormat="1" ht="17.25">
      <c r="A103" s="14">
        <v>94</v>
      </c>
      <c r="B103" s="43" t="s">
        <v>109</v>
      </c>
      <c r="C103" s="16" t="s">
        <v>38</v>
      </c>
      <c r="D103" s="50">
        <f t="shared" si="13"/>
        <v>53.013000000000005</v>
      </c>
      <c r="E103" s="44">
        <v>1</v>
      </c>
      <c r="F103" s="54">
        <v>53.013000000000005</v>
      </c>
      <c r="G103" s="20">
        <f t="shared" si="7"/>
        <v>68.51750000000001</v>
      </c>
      <c r="H103" s="21">
        <f t="shared" si="11"/>
        <v>1</v>
      </c>
      <c r="I103" s="22">
        <v>68.51750000000001</v>
      </c>
      <c r="J103" s="23">
        <f t="shared" si="0"/>
        <v>15.504500000000007</v>
      </c>
      <c r="K103" s="24">
        <f t="shared" si="1"/>
        <v>0</v>
      </c>
      <c r="L103" s="23">
        <f t="shared" si="2"/>
        <v>15.504500000000007</v>
      </c>
    </row>
    <row r="104" spans="1:12" s="25" customFormat="1" ht="17.25">
      <c r="A104" s="14">
        <v>95</v>
      </c>
      <c r="B104" s="43" t="s">
        <v>110</v>
      </c>
      <c r="C104" s="16" t="s">
        <v>38</v>
      </c>
      <c r="D104" s="50">
        <f t="shared" si="13"/>
        <v>46.683</v>
      </c>
      <c r="E104" s="44">
        <v>1</v>
      </c>
      <c r="F104" s="53">
        <v>46.683</v>
      </c>
      <c r="G104" s="20">
        <f t="shared" si="7"/>
        <v>63.80166666666667</v>
      </c>
      <c r="H104" s="21">
        <f t="shared" si="11"/>
        <v>1</v>
      </c>
      <c r="I104" s="22">
        <v>63.80166666666667</v>
      </c>
      <c r="J104" s="23">
        <f t="shared" si="0"/>
        <v>17.11866666666667</v>
      </c>
      <c r="K104" s="24">
        <f t="shared" si="1"/>
        <v>0</v>
      </c>
      <c r="L104" s="23">
        <f t="shared" si="2"/>
        <v>17.11866666666667</v>
      </c>
    </row>
    <row r="105" spans="1:12" s="25" customFormat="1" ht="17.25">
      <c r="A105" s="14">
        <v>96</v>
      </c>
      <c r="B105" s="43" t="s">
        <v>111</v>
      </c>
      <c r="C105" s="16" t="s">
        <v>38</v>
      </c>
      <c r="D105" s="50">
        <f t="shared" si="13"/>
        <v>46.683</v>
      </c>
      <c r="E105" s="44">
        <v>1</v>
      </c>
      <c r="F105" s="53">
        <v>46.683</v>
      </c>
      <c r="G105" s="20">
        <f t="shared" si="7"/>
        <v>63.80166666666667</v>
      </c>
      <c r="H105" s="21">
        <f t="shared" si="11"/>
        <v>1</v>
      </c>
      <c r="I105" s="22">
        <v>63.80166666666667</v>
      </c>
      <c r="J105" s="23">
        <f t="shared" si="0"/>
        <v>17.11866666666667</v>
      </c>
      <c r="K105" s="24">
        <f t="shared" si="1"/>
        <v>0</v>
      </c>
      <c r="L105" s="23">
        <f t="shared" si="2"/>
        <v>17.11866666666667</v>
      </c>
    </row>
    <row r="106" spans="1:12" s="25" customFormat="1" ht="17.25">
      <c r="A106" s="14">
        <v>97</v>
      </c>
      <c r="B106" s="43" t="s">
        <v>112</v>
      </c>
      <c r="C106" s="16" t="s">
        <v>38</v>
      </c>
      <c r="D106" s="50">
        <f t="shared" si="13"/>
        <v>53.013000000000005</v>
      </c>
      <c r="E106" s="44">
        <v>1</v>
      </c>
      <c r="F106" s="54">
        <v>53.013000000000005</v>
      </c>
      <c r="G106" s="20">
        <f t="shared" si="7"/>
        <v>68.51750000000001</v>
      </c>
      <c r="H106" s="21">
        <f t="shared" si="11"/>
        <v>1</v>
      </c>
      <c r="I106" s="22">
        <v>68.51750000000001</v>
      </c>
      <c r="J106" s="23">
        <f t="shared" si="0"/>
        <v>15.504500000000007</v>
      </c>
      <c r="K106" s="24">
        <f t="shared" si="1"/>
        <v>0</v>
      </c>
      <c r="L106" s="23">
        <f t="shared" si="2"/>
        <v>15.504500000000007</v>
      </c>
    </row>
    <row r="107" spans="1:12" s="25" customFormat="1" ht="17.25">
      <c r="A107" s="14">
        <v>98</v>
      </c>
      <c r="B107" s="43" t="s">
        <v>113</v>
      </c>
      <c r="C107" s="16" t="s">
        <v>38</v>
      </c>
      <c r="D107" s="50">
        <f t="shared" si="13"/>
        <v>46.683</v>
      </c>
      <c r="E107" s="44">
        <v>1</v>
      </c>
      <c r="F107" s="52">
        <v>46.683</v>
      </c>
      <c r="G107" s="20">
        <f t="shared" si="7"/>
        <v>63.80166666666667</v>
      </c>
      <c r="H107" s="21">
        <f t="shared" si="11"/>
        <v>1</v>
      </c>
      <c r="I107" s="22">
        <v>63.80166666666667</v>
      </c>
      <c r="J107" s="23">
        <f t="shared" si="0"/>
        <v>17.11866666666667</v>
      </c>
      <c r="K107" s="24">
        <f t="shared" si="1"/>
        <v>0</v>
      </c>
      <c r="L107" s="23">
        <f t="shared" si="2"/>
        <v>17.11866666666667</v>
      </c>
    </row>
    <row r="108" spans="1:12" s="25" customFormat="1" ht="17.25">
      <c r="A108" s="14">
        <v>99</v>
      </c>
      <c r="B108" s="43" t="s">
        <v>114</v>
      </c>
      <c r="C108" s="16" t="s">
        <v>38</v>
      </c>
      <c r="D108" s="50">
        <f t="shared" si="13"/>
        <v>53.013000000000005</v>
      </c>
      <c r="E108" s="44">
        <v>1</v>
      </c>
      <c r="F108" s="52">
        <v>53.013000000000005</v>
      </c>
      <c r="G108" s="20">
        <f t="shared" si="7"/>
        <v>68.51750000000001</v>
      </c>
      <c r="H108" s="21">
        <f t="shared" si="11"/>
        <v>1</v>
      </c>
      <c r="I108" s="22">
        <v>68.51750000000001</v>
      </c>
      <c r="J108" s="23">
        <f t="shared" si="0"/>
        <v>15.504500000000007</v>
      </c>
      <c r="K108" s="24">
        <f t="shared" si="1"/>
        <v>0</v>
      </c>
      <c r="L108" s="23">
        <f t="shared" si="2"/>
        <v>15.504500000000007</v>
      </c>
    </row>
    <row r="109" spans="1:12" s="25" customFormat="1" ht="17.25">
      <c r="A109" s="14">
        <v>100</v>
      </c>
      <c r="B109" s="43" t="s">
        <v>115</v>
      </c>
      <c r="C109" s="16" t="s">
        <v>38</v>
      </c>
      <c r="D109" s="50">
        <f t="shared" si="13"/>
        <v>46.683</v>
      </c>
      <c r="E109" s="44">
        <v>1</v>
      </c>
      <c r="F109" s="52">
        <v>46.683</v>
      </c>
      <c r="G109" s="20">
        <f t="shared" si="7"/>
        <v>63.80166666666667</v>
      </c>
      <c r="H109" s="21">
        <f t="shared" si="11"/>
        <v>1</v>
      </c>
      <c r="I109" s="22">
        <v>63.80166666666667</v>
      </c>
      <c r="J109" s="23">
        <f t="shared" si="0"/>
        <v>17.11866666666667</v>
      </c>
      <c r="K109" s="24">
        <f t="shared" si="1"/>
        <v>0</v>
      </c>
      <c r="L109" s="23">
        <f t="shared" si="2"/>
        <v>17.11866666666667</v>
      </c>
    </row>
    <row r="110" spans="1:12" s="25" customFormat="1" ht="17.25">
      <c r="A110" s="14">
        <v>101</v>
      </c>
      <c r="B110" s="43" t="s">
        <v>116</v>
      </c>
      <c r="C110" s="16" t="s">
        <v>38</v>
      </c>
      <c r="D110" s="50">
        <f t="shared" si="13"/>
        <v>46.683</v>
      </c>
      <c r="E110" s="44">
        <v>1</v>
      </c>
      <c r="F110" s="52">
        <v>46.683</v>
      </c>
      <c r="G110" s="20">
        <f t="shared" si="7"/>
        <v>63.80166666666667</v>
      </c>
      <c r="H110" s="21">
        <f t="shared" si="11"/>
        <v>1</v>
      </c>
      <c r="I110" s="22">
        <v>63.80166666666667</v>
      </c>
      <c r="J110" s="23">
        <f t="shared" si="0"/>
        <v>17.11866666666667</v>
      </c>
      <c r="K110" s="24">
        <f t="shared" si="1"/>
        <v>0</v>
      </c>
      <c r="L110" s="23">
        <f t="shared" si="2"/>
        <v>17.11866666666667</v>
      </c>
    </row>
    <row r="111" spans="1:12" s="25" customFormat="1" ht="17.25">
      <c r="A111" s="14">
        <v>102</v>
      </c>
      <c r="B111" s="43" t="s">
        <v>117</v>
      </c>
      <c r="C111" s="16" t="s">
        <v>38</v>
      </c>
      <c r="D111" s="50">
        <f t="shared" si="13"/>
        <v>68.33</v>
      </c>
      <c r="E111" s="44">
        <v>1</v>
      </c>
      <c r="F111" s="52">
        <v>68.33</v>
      </c>
      <c r="G111" s="20">
        <f t="shared" si="7"/>
        <v>91.892</v>
      </c>
      <c r="H111" s="21">
        <f t="shared" si="11"/>
        <v>1</v>
      </c>
      <c r="I111" s="22">
        <v>91.892</v>
      </c>
      <c r="J111" s="23">
        <f t="shared" si="0"/>
        <v>23.561999999999998</v>
      </c>
      <c r="K111" s="24">
        <f t="shared" si="1"/>
        <v>0</v>
      </c>
      <c r="L111" s="23">
        <f t="shared" si="2"/>
        <v>23.561999999999998</v>
      </c>
    </row>
    <row r="112" spans="1:12" s="25" customFormat="1" ht="17.25">
      <c r="A112" s="14">
        <v>103</v>
      </c>
      <c r="B112" s="43" t="s">
        <v>118</v>
      </c>
      <c r="C112" s="16" t="s">
        <v>38</v>
      </c>
      <c r="D112" s="50">
        <f t="shared" si="13"/>
        <v>42.655</v>
      </c>
      <c r="E112" s="44">
        <v>1</v>
      </c>
      <c r="F112" s="52">
        <v>42.655</v>
      </c>
      <c r="G112" s="20">
        <f t="shared" si="7"/>
        <v>56.26833333333334</v>
      </c>
      <c r="H112" s="21">
        <f t="shared" si="11"/>
        <v>1</v>
      </c>
      <c r="I112" s="22">
        <v>56.26833333333334</v>
      </c>
      <c r="J112" s="23">
        <f t="shared" si="0"/>
        <v>13.613333333333337</v>
      </c>
      <c r="K112" s="24">
        <f t="shared" si="1"/>
        <v>0</v>
      </c>
      <c r="L112" s="23">
        <f t="shared" si="2"/>
        <v>13.613333333333337</v>
      </c>
    </row>
    <row r="113" spans="1:12" s="25" customFormat="1" ht="17.25">
      <c r="A113" s="14">
        <v>104</v>
      </c>
      <c r="B113" s="43" t="s">
        <v>119</v>
      </c>
      <c r="C113" s="16" t="s">
        <v>38</v>
      </c>
      <c r="D113" s="50">
        <f t="shared" si="13"/>
        <v>46.683</v>
      </c>
      <c r="E113" s="44">
        <v>1</v>
      </c>
      <c r="F113" s="52">
        <v>46.683</v>
      </c>
      <c r="G113" s="20">
        <f t="shared" si="7"/>
        <v>63.80166666666667</v>
      </c>
      <c r="H113" s="21">
        <f t="shared" si="11"/>
        <v>1</v>
      </c>
      <c r="I113" s="22">
        <v>63.80166666666667</v>
      </c>
      <c r="J113" s="23">
        <f t="shared" si="0"/>
        <v>17.11866666666667</v>
      </c>
      <c r="K113" s="24">
        <f t="shared" si="1"/>
        <v>0</v>
      </c>
      <c r="L113" s="23">
        <f t="shared" si="2"/>
        <v>17.11866666666667</v>
      </c>
    </row>
    <row r="114" spans="1:12" s="25" customFormat="1" ht="17.25">
      <c r="A114" s="14">
        <v>105</v>
      </c>
      <c r="B114" s="43" t="s">
        <v>120</v>
      </c>
      <c r="C114" s="16" t="s">
        <v>38</v>
      </c>
      <c r="D114" s="50">
        <f t="shared" si="13"/>
        <v>68.33</v>
      </c>
      <c r="E114" s="44">
        <v>1</v>
      </c>
      <c r="F114" s="52">
        <v>68.33</v>
      </c>
      <c r="G114" s="20">
        <f t="shared" si="7"/>
        <v>91.892</v>
      </c>
      <c r="H114" s="21">
        <f t="shared" si="11"/>
        <v>1</v>
      </c>
      <c r="I114" s="22">
        <v>91.892</v>
      </c>
      <c r="J114" s="23">
        <f t="shared" si="0"/>
        <v>23.561999999999998</v>
      </c>
      <c r="K114" s="24">
        <f t="shared" si="1"/>
        <v>0</v>
      </c>
      <c r="L114" s="23">
        <f t="shared" si="2"/>
        <v>23.561999999999998</v>
      </c>
    </row>
    <row r="115" spans="1:12" s="25" customFormat="1" ht="17.25">
      <c r="A115" s="14">
        <v>106</v>
      </c>
      <c r="B115" s="43" t="s">
        <v>121</v>
      </c>
      <c r="C115" s="16" t="s">
        <v>38</v>
      </c>
      <c r="D115" s="50">
        <f t="shared" si="13"/>
        <v>42.655</v>
      </c>
      <c r="E115" s="44">
        <v>1</v>
      </c>
      <c r="F115" s="52">
        <v>42.655</v>
      </c>
      <c r="G115" s="20">
        <f t="shared" si="7"/>
        <v>56.26833333333334</v>
      </c>
      <c r="H115" s="21">
        <f t="shared" si="11"/>
        <v>1</v>
      </c>
      <c r="I115" s="22">
        <v>56.26833333333334</v>
      </c>
      <c r="J115" s="23">
        <f t="shared" si="0"/>
        <v>13.613333333333337</v>
      </c>
      <c r="K115" s="24">
        <f t="shared" si="1"/>
        <v>0</v>
      </c>
      <c r="L115" s="23">
        <f t="shared" si="2"/>
        <v>13.613333333333337</v>
      </c>
    </row>
    <row r="116" spans="1:12" s="25" customFormat="1" ht="17.25">
      <c r="A116" s="14">
        <v>107</v>
      </c>
      <c r="B116" s="43" t="s">
        <v>122</v>
      </c>
      <c r="C116" s="16" t="s">
        <v>38</v>
      </c>
      <c r="D116" s="50">
        <f t="shared" si="13"/>
        <v>53.013000000000005</v>
      </c>
      <c r="E116" s="44">
        <v>1</v>
      </c>
      <c r="F116" s="52">
        <v>53.013000000000005</v>
      </c>
      <c r="G116" s="20">
        <f t="shared" si="7"/>
        <v>68.51750000000001</v>
      </c>
      <c r="H116" s="21">
        <f t="shared" si="11"/>
        <v>1</v>
      </c>
      <c r="I116" s="22">
        <v>68.51750000000001</v>
      </c>
      <c r="J116" s="23">
        <f t="shared" si="0"/>
        <v>15.504500000000007</v>
      </c>
      <c r="K116" s="24">
        <f t="shared" si="1"/>
        <v>0</v>
      </c>
      <c r="L116" s="23">
        <f t="shared" si="2"/>
        <v>15.504500000000007</v>
      </c>
    </row>
    <row r="117" spans="1:12" s="25" customFormat="1" ht="17.25">
      <c r="A117" s="14">
        <v>108</v>
      </c>
      <c r="B117" s="43" t="s">
        <v>123</v>
      </c>
      <c r="C117" s="16" t="s">
        <v>38</v>
      </c>
      <c r="D117" s="50">
        <f t="shared" si="13"/>
        <v>46.683</v>
      </c>
      <c r="E117" s="44">
        <v>1</v>
      </c>
      <c r="F117" s="52">
        <v>46.683</v>
      </c>
      <c r="G117" s="20">
        <f t="shared" si="7"/>
        <v>63.80166666666667</v>
      </c>
      <c r="H117" s="21">
        <f t="shared" si="11"/>
        <v>1</v>
      </c>
      <c r="I117" s="22">
        <v>63.80166666666667</v>
      </c>
      <c r="J117" s="23">
        <f t="shared" si="0"/>
        <v>17.11866666666667</v>
      </c>
      <c r="K117" s="24">
        <f t="shared" si="1"/>
        <v>0</v>
      </c>
      <c r="L117" s="23">
        <f t="shared" si="2"/>
        <v>17.11866666666667</v>
      </c>
    </row>
    <row r="118" spans="1:12" s="25" customFormat="1" ht="17.25">
      <c r="A118" s="14">
        <v>109</v>
      </c>
      <c r="B118" s="43" t="s">
        <v>124</v>
      </c>
      <c r="C118" s="16" t="s">
        <v>38</v>
      </c>
      <c r="D118" s="50">
        <f t="shared" si="13"/>
        <v>53.013000000000005</v>
      </c>
      <c r="E118" s="44">
        <v>1</v>
      </c>
      <c r="F118" s="52">
        <v>53.013000000000005</v>
      </c>
      <c r="G118" s="20">
        <f t="shared" si="7"/>
        <v>68.51750000000001</v>
      </c>
      <c r="H118" s="21">
        <f t="shared" si="11"/>
        <v>1</v>
      </c>
      <c r="I118" s="22">
        <v>68.51750000000001</v>
      </c>
      <c r="J118" s="23">
        <f t="shared" si="0"/>
        <v>15.504500000000007</v>
      </c>
      <c r="K118" s="24">
        <f t="shared" si="1"/>
        <v>0</v>
      </c>
      <c r="L118" s="23">
        <f t="shared" si="2"/>
        <v>15.504500000000007</v>
      </c>
    </row>
    <row r="119" spans="1:12" s="25" customFormat="1" ht="17.25">
      <c r="A119" s="14">
        <v>110</v>
      </c>
      <c r="B119" s="43" t="s">
        <v>125</v>
      </c>
      <c r="C119" s="16" t="s">
        <v>38</v>
      </c>
      <c r="D119" s="50">
        <f t="shared" si="13"/>
        <v>53.013000000000005</v>
      </c>
      <c r="E119" s="44">
        <v>1</v>
      </c>
      <c r="F119" s="52">
        <v>53.013000000000005</v>
      </c>
      <c r="G119" s="20">
        <f t="shared" si="7"/>
        <v>68.51750000000001</v>
      </c>
      <c r="H119" s="21">
        <f t="shared" si="11"/>
        <v>1</v>
      </c>
      <c r="I119" s="22">
        <v>68.51750000000001</v>
      </c>
      <c r="J119" s="23">
        <f t="shared" si="0"/>
        <v>15.504500000000007</v>
      </c>
      <c r="K119" s="24">
        <f t="shared" si="1"/>
        <v>0</v>
      </c>
      <c r="L119" s="23">
        <f t="shared" si="2"/>
        <v>15.504500000000007</v>
      </c>
    </row>
    <row r="120" spans="1:12" s="25" customFormat="1" ht="17.25">
      <c r="A120" s="14">
        <v>111</v>
      </c>
      <c r="B120" s="43" t="s">
        <v>126</v>
      </c>
      <c r="C120" s="16" t="s">
        <v>38</v>
      </c>
      <c r="D120" s="50">
        <f t="shared" si="13"/>
        <v>68.33</v>
      </c>
      <c r="E120" s="44">
        <v>1</v>
      </c>
      <c r="F120" s="52">
        <v>68.33</v>
      </c>
      <c r="G120" s="20">
        <f t="shared" si="7"/>
        <v>91.892</v>
      </c>
      <c r="H120" s="21">
        <f t="shared" si="11"/>
        <v>1</v>
      </c>
      <c r="I120" s="22">
        <v>91.892</v>
      </c>
      <c r="J120" s="23">
        <f t="shared" si="0"/>
        <v>23.561999999999998</v>
      </c>
      <c r="K120" s="24">
        <f t="shared" si="1"/>
        <v>0</v>
      </c>
      <c r="L120" s="23">
        <f t="shared" si="2"/>
        <v>23.561999999999998</v>
      </c>
    </row>
    <row r="121" spans="1:12" s="25" customFormat="1" ht="17.25">
      <c r="A121" s="14">
        <v>112</v>
      </c>
      <c r="B121" s="43" t="s">
        <v>127</v>
      </c>
      <c r="C121" s="16" t="s">
        <v>38</v>
      </c>
      <c r="D121" s="50">
        <f t="shared" si="13"/>
        <v>68.33</v>
      </c>
      <c r="E121" s="44">
        <v>1</v>
      </c>
      <c r="F121" s="52">
        <v>68.33</v>
      </c>
      <c r="G121" s="20">
        <f t="shared" si="7"/>
        <v>91.89166666666667</v>
      </c>
      <c r="H121" s="21">
        <f t="shared" si="11"/>
        <v>1</v>
      </c>
      <c r="I121" s="22">
        <v>91.89166666666667</v>
      </c>
      <c r="J121" s="23">
        <f t="shared" si="0"/>
        <v>23.561666666666667</v>
      </c>
      <c r="K121" s="24">
        <f t="shared" si="1"/>
        <v>0</v>
      </c>
      <c r="L121" s="23">
        <f t="shared" si="2"/>
        <v>23.561666666666667</v>
      </c>
    </row>
    <row r="122" spans="1:12" s="25" customFormat="1" ht="17.25">
      <c r="A122" s="14">
        <v>113</v>
      </c>
      <c r="B122" s="43" t="s">
        <v>128</v>
      </c>
      <c r="C122" s="16" t="s">
        <v>38</v>
      </c>
      <c r="D122" s="50">
        <f t="shared" si="13"/>
        <v>68.33</v>
      </c>
      <c r="E122" s="44">
        <v>1</v>
      </c>
      <c r="F122" s="52">
        <v>68.33</v>
      </c>
      <c r="G122" s="20">
        <f t="shared" si="7"/>
        <v>91.89166666666667</v>
      </c>
      <c r="H122" s="21">
        <f t="shared" si="11"/>
        <v>1</v>
      </c>
      <c r="I122" s="22">
        <v>91.89166666666667</v>
      </c>
      <c r="J122" s="23">
        <f t="shared" si="0"/>
        <v>23.561666666666667</v>
      </c>
      <c r="K122" s="24">
        <f t="shared" si="1"/>
        <v>0</v>
      </c>
      <c r="L122" s="23">
        <f t="shared" si="2"/>
        <v>23.561666666666667</v>
      </c>
    </row>
    <row r="123" spans="1:12" s="25" customFormat="1" ht="17.25">
      <c r="A123" s="14">
        <v>114</v>
      </c>
      <c r="B123" s="43" t="s">
        <v>129</v>
      </c>
      <c r="C123" s="16" t="s">
        <v>38</v>
      </c>
      <c r="D123" s="50">
        <f t="shared" si="13"/>
        <v>46.683</v>
      </c>
      <c r="E123" s="44">
        <v>1</v>
      </c>
      <c r="F123" s="52">
        <v>46.683</v>
      </c>
      <c r="G123" s="20">
        <f t="shared" si="7"/>
        <v>63.80166666666667</v>
      </c>
      <c r="H123" s="21">
        <f t="shared" si="11"/>
        <v>1</v>
      </c>
      <c r="I123" s="22">
        <v>63.80166666666667</v>
      </c>
      <c r="J123" s="23">
        <f t="shared" si="0"/>
        <v>17.11866666666667</v>
      </c>
      <c r="K123" s="24">
        <f t="shared" si="1"/>
        <v>0</v>
      </c>
      <c r="L123" s="23">
        <f t="shared" si="2"/>
        <v>17.11866666666667</v>
      </c>
    </row>
    <row r="124" spans="1:12" s="25" customFormat="1" ht="17.25">
      <c r="A124" s="14">
        <v>115</v>
      </c>
      <c r="B124" s="43" t="s">
        <v>130</v>
      </c>
      <c r="C124" s="16" t="s">
        <v>38</v>
      </c>
      <c r="D124" s="50">
        <f t="shared" si="13"/>
        <v>68.33</v>
      </c>
      <c r="E124" s="44">
        <v>1</v>
      </c>
      <c r="F124" s="52">
        <v>68.33</v>
      </c>
      <c r="G124" s="20">
        <f t="shared" si="7"/>
        <v>91.892</v>
      </c>
      <c r="H124" s="21">
        <f t="shared" si="11"/>
        <v>1</v>
      </c>
      <c r="I124" s="22">
        <v>91.892</v>
      </c>
      <c r="J124" s="23">
        <f t="shared" si="0"/>
        <v>23.561999999999998</v>
      </c>
      <c r="K124" s="24">
        <f t="shared" si="1"/>
        <v>0</v>
      </c>
      <c r="L124" s="23">
        <f t="shared" si="2"/>
        <v>23.561999999999998</v>
      </c>
    </row>
    <row r="125" spans="1:12" s="25" customFormat="1" ht="17.25">
      <c r="A125" s="14">
        <v>116</v>
      </c>
      <c r="B125" s="43" t="s">
        <v>131</v>
      </c>
      <c r="C125" s="16" t="s">
        <v>38</v>
      </c>
      <c r="D125" s="50">
        <f t="shared" si="13"/>
        <v>79.416</v>
      </c>
      <c r="E125" s="44">
        <v>1</v>
      </c>
      <c r="F125" s="52">
        <v>79.416</v>
      </c>
      <c r="G125" s="20">
        <f t="shared" si="7"/>
        <v>107.98166666666667</v>
      </c>
      <c r="H125" s="21">
        <f t="shared" si="11"/>
        <v>1</v>
      </c>
      <c r="I125" s="22">
        <v>107.98166666666667</v>
      </c>
      <c r="J125" s="23">
        <f t="shared" si="0"/>
        <v>28.565666666666672</v>
      </c>
      <c r="K125" s="24">
        <f t="shared" si="1"/>
        <v>0</v>
      </c>
      <c r="L125" s="23">
        <f t="shared" si="2"/>
        <v>28.565666666666672</v>
      </c>
    </row>
    <row r="126" spans="1:12" s="25" customFormat="1" ht="17.25">
      <c r="A126" s="14">
        <v>117</v>
      </c>
      <c r="B126" s="43" t="s">
        <v>132</v>
      </c>
      <c r="C126" s="16" t="s">
        <v>38</v>
      </c>
      <c r="D126" s="50">
        <f t="shared" si="13"/>
        <v>79.416</v>
      </c>
      <c r="E126" s="44">
        <v>1</v>
      </c>
      <c r="F126" s="52">
        <v>79.416</v>
      </c>
      <c r="G126" s="20">
        <f t="shared" si="7"/>
        <v>107.98166666666667</v>
      </c>
      <c r="H126" s="21">
        <f t="shared" si="11"/>
        <v>1</v>
      </c>
      <c r="I126" s="22">
        <v>107.98166666666667</v>
      </c>
      <c r="J126" s="23">
        <f t="shared" si="0"/>
        <v>28.565666666666672</v>
      </c>
      <c r="K126" s="24">
        <f t="shared" si="1"/>
        <v>0</v>
      </c>
      <c r="L126" s="23">
        <f t="shared" si="2"/>
        <v>28.565666666666672</v>
      </c>
    </row>
    <row r="127" spans="1:12" s="25" customFormat="1" ht="17.25">
      <c r="A127" s="14">
        <v>118</v>
      </c>
      <c r="B127" s="43" t="s">
        <v>133</v>
      </c>
      <c r="C127" s="16" t="s">
        <v>38</v>
      </c>
      <c r="D127" s="50">
        <f t="shared" si="13"/>
        <v>96.096</v>
      </c>
      <c r="E127" s="44">
        <v>1</v>
      </c>
      <c r="F127" s="52">
        <v>96.096</v>
      </c>
      <c r="G127" s="20">
        <f t="shared" si="7"/>
        <v>132.17916666666667</v>
      </c>
      <c r="H127" s="21">
        <f t="shared" si="11"/>
        <v>1</v>
      </c>
      <c r="I127" s="22">
        <v>132.17916666666667</v>
      </c>
      <c r="J127" s="23">
        <f t="shared" si="0"/>
        <v>36.08316666666667</v>
      </c>
      <c r="K127" s="24">
        <f t="shared" si="1"/>
        <v>0</v>
      </c>
      <c r="L127" s="23">
        <f t="shared" si="2"/>
        <v>36.08316666666667</v>
      </c>
    </row>
    <row r="128" spans="1:12" s="25" customFormat="1" ht="17.25">
      <c r="A128" s="14">
        <v>119</v>
      </c>
      <c r="B128" s="43" t="s">
        <v>134</v>
      </c>
      <c r="C128" s="16" t="s">
        <v>38</v>
      </c>
      <c r="D128" s="50">
        <f t="shared" si="13"/>
        <v>77.565</v>
      </c>
      <c r="E128" s="44">
        <v>1</v>
      </c>
      <c r="F128" s="52">
        <v>77.565</v>
      </c>
      <c r="G128" s="20">
        <f t="shared" si="7"/>
        <v>113.74666666666668</v>
      </c>
      <c r="H128" s="21">
        <f t="shared" si="11"/>
        <v>1</v>
      </c>
      <c r="I128" s="22">
        <v>113.74666666666668</v>
      </c>
      <c r="J128" s="23">
        <f t="shared" si="0"/>
        <v>36.181666666666686</v>
      </c>
      <c r="K128" s="24">
        <f t="shared" si="1"/>
        <v>0</v>
      </c>
      <c r="L128" s="23">
        <f t="shared" si="2"/>
        <v>36.181666666666686</v>
      </c>
    </row>
    <row r="129" spans="1:12" s="25" customFormat="1" ht="17.25">
      <c r="A129" s="14">
        <v>120</v>
      </c>
      <c r="B129" s="43" t="s">
        <v>135</v>
      </c>
      <c r="C129" s="16" t="s">
        <v>38</v>
      </c>
      <c r="D129" s="50">
        <f t="shared" si="13"/>
        <v>77.565</v>
      </c>
      <c r="E129" s="44">
        <v>1</v>
      </c>
      <c r="F129" s="52">
        <v>77.565</v>
      </c>
      <c r="G129" s="20">
        <f t="shared" si="7"/>
        <v>113.74666666666668</v>
      </c>
      <c r="H129" s="21">
        <f t="shared" si="11"/>
        <v>1</v>
      </c>
      <c r="I129" s="22">
        <v>113.74666666666668</v>
      </c>
      <c r="J129" s="23">
        <f t="shared" si="0"/>
        <v>36.181666666666686</v>
      </c>
      <c r="K129" s="24">
        <f t="shared" si="1"/>
        <v>0</v>
      </c>
      <c r="L129" s="23">
        <f t="shared" si="2"/>
        <v>36.181666666666686</v>
      </c>
    </row>
    <row r="130" spans="1:12" s="25" customFormat="1" ht="17.25">
      <c r="A130" s="14">
        <v>121</v>
      </c>
      <c r="B130" s="43" t="s">
        <v>136</v>
      </c>
      <c r="C130" s="16" t="s">
        <v>38</v>
      </c>
      <c r="D130" s="50">
        <f t="shared" si="13"/>
        <v>93.03</v>
      </c>
      <c r="E130" s="44">
        <v>1</v>
      </c>
      <c r="F130" s="52">
        <v>93.03</v>
      </c>
      <c r="G130" s="20">
        <f t="shared" si="7"/>
        <v>134.94333333333333</v>
      </c>
      <c r="H130" s="21">
        <f t="shared" si="11"/>
        <v>1</v>
      </c>
      <c r="I130" s="22">
        <v>134.94333333333333</v>
      </c>
      <c r="J130" s="23">
        <f t="shared" si="0"/>
        <v>41.91333333333333</v>
      </c>
      <c r="K130" s="24">
        <f t="shared" si="1"/>
        <v>0</v>
      </c>
      <c r="L130" s="23">
        <f t="shared" si="2"/>
        <v>41.91333333333333</v>
      </c>
    </row>
    <row r="131" spans="1:12" s="25" customFormat="1" ht="17.25">
      <c r="A131" s="14">
        <v>122</v>
      </c>
      <c r="B131" s="43" t="s">
        <v>137</v>
      </c>
      <c r="C131" s="16" t="s">
        <v>38</v>
      </c>
      <c r="D131" s="17">
        <v>0</v>
      </c>
      <c r="E131" s="18">
        <v>0</v>
      </c>
      <c r="F131" s="17">
        <v>0</v>
      </c>
      <c r="G131" s="20">
        <f t="shared" si="7"/>
        <v>233.5083</v>
      </c>
      <c r="H131" s="21">
        <v>1</v>
      </c>
      <c r="I131" s="22">
        <v>233.5083</v>
      </c>
      <c r="J131" s="23">
        <f t="shared" si="0"/>
        <v>233.5083</v>
      </c>
      <c r="K131" s="24">
        <f t="shared" si="1"/>
        <v>1</v>
      </c>
      <c r="L131" s="23">
        <f t="shared" si="2"/>
        <v>233.5083</v>
      </c>
    </row>
    <row r="132" spans="1:12" s="25" customFormat="1" ht="30.75">
      <c r="A132" s="14">
        <v>123</v>
      </c>
      <c r="B132" s="55" t="s">
        <v>138</v>
      </c>
      <c r="C132" s="16" t="s">
        <v>45</v>
      </c>
      <c r="D132" s="50">
        <f aca="true" t="shared" si="14" ref="D132:D144">F132/E132</f>
        <v>71.493</v>
      </c>
      <c r="E132" s="50">
        <v>1</v>
      </c>
      <c r="F132" s="50">
        <v>71.493</v>
      </c>
      <c r="G132" s="20">
        <f t="shared" si="7"/>
        <v>71.734</v>
      </c>
      <c r="H132" s="21">
        <v>1</v>
      </c>
      <c r="I132" s="22">
        <v>71.734</v>
      </c>
      <c r="J132" s="23">
        <f t="shared" si="0"/>
        <v>0.24099999999999966</v>
      </c>
      <c r="K132" s="24">
        <f t="shared" si="1"/>
        <v>0</v>
      </c>
      <c r="L132" s="23">
        <f t="shared" si="2"/>
        <v>0.24099999999999966</v>
      </c>
    </row>
    <row r="133" spans="1:12" s="25" customFormat="1" ht="29.25">
      <c r="A133" s="14">
        <v>124</v>
      </c>
      <c r="B133" s="55" t="s">
        <v>139</v>
      </c>
      <c r="C133" s="16" t="s">
        <v>45</v>
      </c>
      <c r="D133" s="50">
        <f t="shared" si="14"/>
        <v>138.57</v>
      </c>
      <c r="E133" s="50">
        <v>1</v>
      </c>
      <c r="F133" s="50">
        <v>138.57</v>
      </c>
      <c r="G133" s="20">
        <f t="shared" si="7"/>
        <v>228.815</v>
      </c>
      <c r="H133" s="21">
        <v>1</v>
      </c>
      <c r="I133" s="22">
        <v>228.815</v>
      </c>
      <c r="J133" s="23">
        <f t="shared" si="0"/>
        <v>90.245</v>
      </c>
      <c r="K133" s="24">
        <f t="shared" si="1"/>
        <v>0</v>
      </c>
      <c r="L133" s="23">
        <f t="shared" si="2"/>
        <v>90.245</v>
      </c>
    </row>
    <row r="134" spans="1:12" s="25" customFormat="1" ht="29.25">
      <c r="A134" s="14">
        <v>125</v>
      </c>
      <c r="B134" s="55" t="s">
        <v>140</v>
      </c>
      <c r="C134" s="16" t="s">
        <v>45</v>
      </c>
      <c r="D134" s="50">
        <f t="shared" si="14"/>
        <v>145.915</v>
      </c>
      <c r="E134" s="50">
        <v>1</v>
      </c>
      <c r="F134" s="50">
        <v>145.915</v>
      </c>
      <c r="G134" s="20">
        <f t="shared" si="7"/>
        <v>236.1533</v>
      </c>
      <c r="H134" s="21">
        <v>1</v>
      </c>
      <c r="I134" s="22">
        <v>236.1533</v>
      </c>
      <c r="J134" s="23">
        <f t="shared" si="0"/>
        <v>90.23830000000001</v>
      </c>
      <c r="K134" s="24">
        <f t="shared" si="1"/>
        <v>0</v>
      </c>
      <c r="L134" s="23">
        <f t="shared" si="2"/>
        <v>90.23830000000001</v>
      </c>
    </row>
    <row r="135" spans="1:12" s="25" customFormat="1" ht="30.75">
      <c r="A135" s="14">
        <v>126</v>
      </c>
      <c r="B135" s="55" t="s">
        <v>141</v>
      </c>
      <c r="C135" s="16" t="s">
        <v>45</v>
      </c>
      <c r="D135" s="50">
        <f t="shared" si="14"/>
        <v>286.326</v>
      </c>
      <c r="E135" s="50">
        <v>1</v>
      </c>
      <c r="F135" s="50">
        <v>286.326</v>
      </c>
      <c r="G135" s="20">
        <f t="shared" si="7"/>
        <v>427.2892</v>
      </c>
      <c r="H135" s="21">
        <v>1</v>
      </c>
      <c r="I135" s="22">
        <v>427.2892</v>
      </c>
      <c r="J135" s="23">
        <f t="shared" si="0"/>
        <v>140.96319999999997</v>
      </c>
      <c r="K135" s="24">
        <f t="shared" si="1"/>
        <v>0</v>
      </c>
      <c r="L135" s="23">
        <f t="shared" si="2"/>
        <v>140.96319999999997</v>
      </c>
    </row>
    <row r="136" spans="1:12" s="25" customFormat="1" ht="31.5">
      <c r="A136" s="14">
        <v>127</v>
      </c>
      <c r="B136" s="55" t="s">
        <v>142</v>
      </c>
      <c r="C136" s="16" t="s">
        <v>45</v>
      </c>
      <c r="D136" s="50">
        <f t="shared" si="14"/>
        <v>177.035</v>
      </c>
      <c r="E136" s="50">
        <v>1</v>
      </c>
      <c r="F136" s="50">
        <v>177.035</v>
      </c>
      <c r="G136" s="20">
        <f t="shared" si="7"/>
        <v>202.1342</v>
      </c>
      <c r="H136" s="21">
        <v>1</v>
      </c>
      <c r="I136" s="22">
        <v>202.1342</v>
      </c>
      <c r="J136" s="23">
        <f t="shared" si="0"/>
        <v>25.099199999999996</v>
      </c>
      <c r="K136" s="24">
        <f t="shared" si="1"/>
        <v>0</v>
      </c>
      <c r="L136" s="23">
        <f t="shared" si="2"/>
        <v>25.099199999999996</v>
      </c>
    </row>
    <row r="137" spans="1:12" s="25" customFormat="1" ht="17.25">
      <c r="A137" s="14">
        <v>128</v>
      </c>
      <c r="B137" s="55" t="s">
        <v>143</v>
      </c>
      <c r="C137" s="16" t="s">
        <v>45</v>
      </c>
      <c r="D137" s="50">
        <f t="shared" si="14"/>
        <v>61.965</v>
      </c>
      <c r="E137" s="50">
        <v>1</v>
      </c>
      <c r="F137" s="50">
        <v>61.965</v>
      </c>
      <c r="G137" s="20">
        <f t="shared" si="7"/>
        <v>65.527</v>
      </c>
      <c r="H137" s="21">
        <v>1</v>
      </c>
      <c r="I137" s="22">
        <v>65.527</v>
      </c>
      <c r="J137" s="23">
        <f t="shared" si="0"/>
        <v>3.5619999999999976</v>
      </c>
      <c r="K137" s="24">
        <f t="shared" si="1"/>
        <v>0</v>
      </c>
      <c r="L137" s="23">
        <f t="shared" si="2"/>
        <v>3.5619999999999976</v>
      </c>
    </row>
    <row r="138" spans="1:12" s="25" customFormat="1" ht="30.75">
      <c r="A138" s="14">
        <v>129</v>
      </c>
      <c r="B138" s="55" t="s">
        <v>144</v>
      </c>
      <c r="C138" s="16" t="s">
        <v>45</v>
      </c>
      <c r="D138" s="50">
        <f t="shared" si="14"/>
        <v>861.349</v>
      </c>
      <c r="E138" s="50">
        <v>1</v>
      </c>
      <c r="F138" s="50">
        <v>861.349</v>
      </c>
      <c r="G138" s="20">
        <f t="shared" si="7"/>
        <v>1058.901</v>
      </c>
      <c r="H138" s="21">
        <v>1</v>
      </c>
      <c r="I138" s="22">
        <v>1058.901</v>
      </c>
      <c r="J138" s="23">
        <f t="shared" si="0"/>
        <v>197.55200000000002</v>
      </c>
      <c r="K138" s="24">
        <f t="shared" si="1"/>
        <v>0</v>
      </c>
      <c r="L138" s="23">
        <f t="shared" si="2"/>
        <v>197.55200000000002</v>
      </c>
    </row>
    <row r="139" spans="1:12" s="25" customFormat="1" ht="30.75">
      <c r="A139" s="14">
        <v>130</v>
      </c>
      <c r="B139" s="55" t="s">
        <v>145</v>
      </c>
      <c r="C139" s="16" t="s">
        <v>45</v>
      </c>
      <c r="D139" s="50">
        <f t="shared" si="14"/>
        <v>460.308</v>
      </c>
      <c r="E139" s="50">
        <v>1</v>
      </c>
      <c r="F139" s="50">
        <v>460.308</v>
      </c>
      <c r="G139" s="20">
        <f t="shared" si="7"/>
        <v>564.7925</v>
      </c>
      <c r="H139" s="21">
        <v>1</v>
      </c>
      <c r="I139" s="22">
        <v>564.7925</v>
      </c>
      <c r="J139" s="23">
        <f t="shared" si="0"/>
        <v>104.48450000000003</v>
      </c>
      <c r="K139" s="24">
        <f t="shared" si="1"/>
        <v>0</v>
      </c>
      <c r="L139" s="23">
        <f t="shared" si="2"/>
        <v>104.48450000000003</v>
      </c>
    </row>
    <row r="140" spans="1:12" s="25" customFormat="1" ht="30.75">
      <c r="A140" s="14">
        <v>131</v>
      </c>
      <c r="B140" s="55" t="s">
        <v>146</v>
      </c>
      <c r="C140" s="16" t="s">
        <v>45</v>
      </c>
      <c r="D140" s="50">
        <f t="shared" si="14"/>
        <v>37.309</v>
      </c>
      <c r="E140" s="50">
        <v>1</v>
      </c>
      <c r="F140" s="50">
        <v>37.309</v>
      </c>
      <c r="G140" s="20">
        <f t="shared" si="7"/>
        <v>40.23</v>
      </c>
      <c r="H140" s="21">
        <v>1</v>
      </c>
      <c r="I140" s="22">
        <v>40.23</v>
      </c>
      <c r="J140" s="23">
        <f t="shared" si="0"/>
        <v>2.9209999999999994</v>
      </c>
      <c r="K140" s="24">
        <f t="shared" si="1"/>
        <v>0</v>
      </c>
      <c r="L140" s="23">
        <f t="shared" si="2"/>
        <v>2.9209999999999994</v>
      </c>
    </row>
    <row r="141" spans="1:12" s="25" customFormat="1" ht="30.75">
      <c r="A141" s="14">
        <v>132</v>
      </c>
      <c r="B141" s="56" t="s">
        <v>147</v>
      </c>
      <c r="C141" s="16" t="s">
        <v>45</v>
      </c>
      <c r="D141" s="50">
        <f t="shared" si="14"/>
        <v>121.639</v>
      </c>
      <c r="E141" s="50">
        <v>1</v>
      </c>
      <c r="F141" s="50">
        <v>121.639</v>
      </c>
      <c r="G141" s="20">
        <f t="shared" si="7"/>
        <v>123.185</v>
      </c>
      <c r="H141" s="21">
        <v>1</v>
      </c>
      <c r="I141" s="22">
        <v>123.185</v>
      </c>
      <c r="J141" s="23">
        <f t="shared" si="0"/>
        <v>1.5460000000000065</v>
      </c>
      <c r="K141" s="24">
        <f t="shared" si="1"/>
        <v>0</v>
      </c>
      <c r="L141" s="23">
        <f t="shared" si="2"/>
        <v>1.5460000000000065</v>
      </c>
    </row>
    <row r="142" spans="1:12" s="25" customFormat="1" ht="42.75">
      <c r="A142" s="14">
        <v>133</v>
      </c>
      <c r="B142" s="55" t="s">
        <v>148</v>
      </c>
      <c r="C142" s="16" t="s">
        <v>45</v>
      </c>
      <c r="D142" s="50">
        <f t="shared" si="14"/>
        <v>855.438</v>
      </c>
      <c r="E142" s="50">
        <v>1</v>
      </c>
      <c r="F142" s="50">
        <v>855.438</v>
      </c>
      <c r="G142" s="20">
        <f t="shared" si="7"/>
        <v>1338.169</v>
      </c>
      <c r="H142" s="21">
        <v>1</v>
      </c>
      <c r="I142" s="22">
        <v>1338.169</v>
      </c>
      <c r="J142" s="23">
        <f t="shared" si="0"/>
        <v>482.7310000000001</v>
      </c>
      <c r="K142" s="24">
        <f t="shared" si="1"/>
        <v>0</v>
      </c>
      <c r="L142" s="23">
        <f t="shared" si="2"/>
        <v>482.7310000000001</v>
      </c>
    </row>
    <row r="143" spans="1:12" s="25" customFormat="1" ht="30.75">
      <c r="A143" s="14">
        <v>134</v>
      </c>
      <c r="B143" s="55" t="s">
        <v>149</v>
      </c>
      <c r="C143" s="16" t="s">
        <v>45</v>
      </c>
      <c r="D143" s="50">
        <f t="shared" si="14"/>
        <v>251.618</v>
      </c>
      <c r="E143" s="50">
        <v>1</v>
      </c>
      <c r="F143" s="50">
        <v>251.618</v>
      </c>
      <c r="G143" s="20">
        <f t="shared" si="7"/>
        <v>653.3517</v>
      </c>
      <c r="H143" s="21">
        <v>1</v>
      </c>
      <c r="I143" s="22">
        <v>653.3517</v>
      </c>
      <c r="J143" s="23">
        <f t="shared" si="0"/>
        <v>401.73370000000006</v>
      </c>
      <c r="K143" s="24">
        <f t="shared" si="1"/>
        <v>0</v>
      </c>
      <c r="L143" s="23">
        <f t="shared" si="2"/>
        <v>401.73370000000006</v>
      </c>
    </row>
    <row r="144" spans="1:12" s="25" customFormat="1" ht="30.75">
      <c r="A144" s="14">
        <v>135</v>
      </c>
      <c r="B144" s="55" t="s">
        <v>150</v>
      </c>
      <c r="C144" s="16" t="s">
        <v>45</v>
      </c>
      <c r="D144" s="50">
        <f t="shared" si="14"/>
        <v>255.6</v>
      </c>
      <c r="E144" s="50">
        <v>1</v>
      </c>
      <c r="F144" s="50">
        <v>255.6</v>
      </c>
      <c r="G144" s="20">
        <f t="shared" si="7"/>
        <v>462.1183</v>
      </c>
      <c r="H144" s="21">
        <v>1</v>
      </c>
      <c r="I144" s="22">
        <v>462.1183</v>
      </c>
      <c r="J144" s="23">
        <f t="shared" si="0"/>
        <v>206.51829999999998</v>
      </c>
      <c r="K144" s="24">
        <f t="shared" si="1"/>
        <v>0</v>
      </c>
      <c r="L144" s="23">
        <f t="shared" si="2"/>
        <v>206.51829999999998</v>
      </c>
    </row>
    <row r="145" spans="1:12" s="25" customFormat="1" ht="17.25">
      <c r="A145" s="57" t="s">
        <v>151</v>
      </c>
      <c r="B145" s="57"/>
      <c r="C145" s="57"/>
      <c r="D145" s="57"/>
      <c r="E145" s="57"/>
      <c r="F145" s="58"/>
      <c r="G145" s="59"/>
      <c r="H145" s="59"/>
      <c r="I145" s="58"/>
      <c r="J145" s="60"/>
      <c r="K145" s="61"/>
      <c r="L145" s="62">
        <f>SUM(L10:L144)</f>
        <v>7766.828166666662</v>
      </c>
    </row>
    <row r="146" spans="1:12" s="25" customFormat="1" ht="17.25">
      <c r="A146" s="10" t="s">
        <v>152</v>
      </c>
      <c r="B146" s="11"/>
      <c r="C146" s="11"/>
      <c r="D146" s="11"/>
      <c r="E146" s="11"/>
      <c r="F146" s="11"/>
      <c r="G146" s="12"/>
      <c r="H146" s="12"/>
      <c r="I146" s="12"/>
      <c r="J146" s="63"/>
      <c r="K146" s="64"/>
      <c r="L146" s="65"/>
    </row>
    <row r="147" spans="1:12" s="25" customFormat="1" ht="17.25">
      <c r="A147" s="66">
        <v>1</v>
      </c>
      <c r="B147" s="67" t="s">
        <v>153</v>
      </c>
      <c r="C147" s="68" t="s">
        <v>38</v>
      </c>
      <c r="D147" s="69">
        <v>0.18</v>
      </c>
      <c r="E147" s="70">
        <v>5000</v>
      </c>
      <c r="F147" s="22">
        <f aca="true" t="shared" si="15" ref="F147:F155">D147*E147</f>
        <v>900</v>
      </c>
      <c r="G147" s="71">
        <v>0.304865</v>
      </c>
      <c r="H147" s="72">
        <v>1400</v>
      </c>
      <c r="I147" s="72">
        <f aca="true" t="shared" si="16" ref="I147:I148">H147*G147</f>
        <v>426.811</v>
      </c>
      <c r="J147" s="23">
        <f aca="true" t="shared" si="17" ref="J147:J155">G147-D147</f>
        <v>0.124865</v>
      </c>
      <c r="K147" s="24">
        <f aca="true" t="shared" si="18" ref="K147:K155">H147-E147</f>
        <v>-3600</v>
      </c>
      <c r="L147" s="23">
        <f aca="true" t="shared" si="19" ref="L147:L155">I147-F147</f>
        <v>-473.189</v>
      </c>
    </row>
    <row r="148" spans="1:12" s="25" customFormat="1" ht="18">
      <c r="A148" s="66">
        <v>2</v>
      </c>
      <c r="B148" s="67" t="s">
        <v>154</v>
      </c>
      <c r="C148" s="68" t="s">
        <v>38</v>
      </c>
      <c r="D148" s="69">
        <v>0.527</v>
      </c>
      <c r="E148" s="73">
        <v>500</v>
      </c>
      <c r="F148" s="22">
        <f t="shared" si="15"/>
        <v>263.5</v>
      </c>
      <c r="G148" s="71">
        <v>1.05</v>
      </c>
      <c r="H148" s="72">
        <v>100</v>
      </c>
      <c r="I148" s="72">
        <f t="shared" si="16"/>
        <v>105</v>
      </c>
      <c r="J148" s="23">
        <f t="shared" si="17"/>
        <v>0.523</v>
      </c>
      <c r="K148" s="24">
        <f t="shared" si="18"/>
        <v>-400</v>
      </c>
      <c r="L148" s="23">
        <f t="shared" si="19"/>
        <v>-158.5</v>
      </c>
    </row>
    <row r="149" spans="1:12" s="25" customFormat="1" ht="33.75">
      <c r="A149" s="66">
        <v>3</v>
      </c>
      <c r="B149" s="67" t="s">
        <v>155</v>
      </c>
      <c r="C149" s="68" t="s">
        <v>38</v>
      </c>
      <c r="D149" s="69">
        <v>0.67</v>
      </c>
      <c r="E149" s="73">
        <v>2500</v>
      </c>
      <c r="F149" s="22">
        <f t="shared" si="15"/>
        <v>1675</v>
      </c>
      <c r="G149" s="72">
        <v>0</v>
      </c>
      <c r="H149" s="72">
        <v>0</v>
      </c>
      <c r="I149" s="72">
        <v>0</v>
      </c>
      <c r="J149" s="23">
        <f t="shared" si="17"/>
        <v>-0.67</v>
      </c>
      <c r="K149" s="24">
        <f t="shared" si="18"/>
        <v>-2500</v>
      </c>
      <c r="L149" s="23">
        <f t="shared" si="19"/>
        <v>-1675</v>
      </c>
    </row>
    <row r="150" spans="1:12" s="25" customFormat="1" ht="32.25">
      <c r="A150" s="66">
        <v>4</v>
      </c>
      <c r="B150" s="67" t="s">
        <v>156</v>
      </c>
      <c r="C150" s="68" t="s">
        <v>38</v>
      </c>
      <c r="D150" s="69">
        <v>1.2725</v>
      </c>
      <c r="E150" s="73">
        <v>50</v>
      </c>
      <c r="F150" s="22">
        <f t="shared" si="15"/>
        <v>63.625</v>
      </c>
      <c r="G150" s="72">
        <v>0</v>
      </c>
      <c r="H150" s="72">
        <v>0</v>
      </c>
      <c r="I150" s="72">
        <v>0</v>
      </c>
      <c r="J150" s="23">
        <f t="shared" si="17"/>
        <v>-1.2725</v>
      </c>
      <c r="K150" s="24">
        <f t="shared" si="18"/>
        <v>-50</v>
      </c>
      <c r="L150" s="23">
        <f t="shared" si="19"/>
        <v>-63.625</v>
      </c>
    </row>
    <row r="151" spans="1:12" s="25" customFormat="1" ht="33.75">
      <c r="A151" s="66">
        <v>5</v>
      </c>
      <c r="B151" s="67" t="s">
        <v>157</v>
      </c>
      <c r="C151" s="68" t="s">
        <v>38</v>
      </c>
      <c r="D151" s="71">
        <v>1.875</v>
      </c>
      <c r="E151" s="73">
        <v>100</v>
      </c>
      <c r="F151" s="22">
        <f t="shared" si="15"/>
        <v>187.5</v>
      </c>
      <c r="G151" s="72">
        <v>0</v>
      </c>
      <c r="H151" s="72">
        <v>0</v>
      </c>
      <c r="I151" s="72">
        <v>0</v>
      </c>
      <c r="J151" s="23">
        <f t="shared" si="17"/>
        <v>-1.875</v>
      </c>
      <c r="K151" s="24">
        <f t="shared" si="18"/>
        <v>-100</v>
      </c>
      <c r="L151" s="23">
        <f t="shared" si="19"/>
        <v>-187.5</v>
      </c>
    </row>
    <row r="152" spans="1:12" s="25" customFormat="1" ht="33.75">
      <c r="A152" s="66">
        <v>6</v>
      </c>
      <c r="B152" s="67" t="s">
        <v>158</v>
      </c>
      <c r="C152" s="68" t="s">
        <v>38</v>
      </c>
      <c r="D152" s="71">
        <v>4.7545</v>
      </c>
      <c r="E152" s="73">
        <v>15</v>
      </c>
      <c r="F152" s="22">
        <f t="shared" si="15"/>
        <v>71.3175</v>
      </c>
      <c r="G152" s="72">
        <v>0</v>
      </c>
      <c r="H152" s="72">
        <v>0</v>
      </c>
      <c r="I152" s="72">
        <v>0</v>
      </c>
      <c r="J152" s="23">
        <f t="shared" si="17"/>
        <v>-4.7545</v>
      </c>
      <c r="K152" s="24">
        <f t="shared" si="18"/>
        <v>-15</v>
      </c>
      <c r="L152" s="23">
        <f t="shared" si="19"/>
        <v>-71.3175</v>
      </c>
    </row>
    <row r="153" spans="1:12" s="25" customFormat="1" ht="32.25">
      <c r="A153" s="66">
        <v>7</v>
      </c>
      <c r="B153" s="67" t="s">
        <v>159</v>
      </c>
      <c r="C153" s="68" t="s">
        <v>38</v>
      </c>
      <c r="D153" s="71">
        <v>0.62</v>
      </c>
      <c r="E153" s="73">
        <v>50</v>
      </c>
      <c r="F153" s="22">
        <f t="shared" si="15"/>
        <v>31</v>
      </c>
      <c r="G153" s="72">
        <v>0</v>
      </c>
      <c r="H153" s="72">
        <v>0</v>
      </c>
      <c r="I153" s="72">
        <v>0</v>
      </c>
      <c r="J153" s="23">
        <f t="shared" si="17"/>
        <v>-0.62</v>
      </c>
      <c r="K153" s="24">
        <f t="shared" si="18"/>
        <v>-50</v>
      </c>
      <c r="L153" s="23">
        <f t="shared" si="19"/>
        <v>-31</v>
      </c>
    </row>
    <row r="154" spans="1:12" s="25" customFormat="1" ht="32.25">
      <c r="A154" s="66">
        <v>8</v>
      </c>
      <c r="B154" s="67" t="s">
        <v>160</v>
      </c>
      <c r="C154" s="68" t="s">
        <v>38</v>
      </c>
      <c r="D154" s="71">
        <v>1.37</v>
      </c>
      <c r="E154" s="73">
        <v>150</v>
      </c>
      <c r="F154" s="22">
        <f t="shared" si="15"/>
        <v>205.50000000000003</v>
      </c>
      <c r="G154" s="72">
        <v>0</v>
      </c>
      <c r="H154" s="72">
        <v>0</v>
      </c>
      <c r="I154" s="72">
        <v>0</v>
      </c>
      <c r="J154" s="23">
        <f t="shared" si="17"/>
        <v>-1.37</v>
      </c>
      <c r="K154" s="24">
        <f t="shared" si="18"/>
        <v>-150</v>
      </c>
      <c r="L154" s="23">
        <f t="shared" si="19"/>
        <v>-205.50000000000003</v>
      </c>
    </row>
    <row r="155" spans="1:12" s="25" customFormat="1" ht="17.25">
      <c r="A155" s="66">
        <v>9</v>
      </c>
      <c r="B155" s="67" t="s">
        <v>161</v>
      </c>
      <c r="C155" s="68" t="s">
        <v>38</v>
      </c>
      <c r="D155" s="71">
        <v>0.5625</v>
      </c>
      <c r="E155" s="73">
        <v>200</v>
      </c>
      <c r="F155" s="22">
        <f t="shared" si="15"/>
        <v>112.5</v>
      </c>
      <c r="G155" s="71">
        <v>1.05</v>
      </c>
      <c r="H155" s="72">
        <v>100</v>
      </c>
      <c r="I155" s="72">
        <f>H155*G155</f>
        <v>105</v>
      </c>
      <c r="J155" s="23">
        <f t="shared" si="17"/>
        <v>0.48750000000000004</v>
      </c>
      <c r="K155" s="24">
        <f t="shared" si="18"/>
        <v>-100</v>
      </c>
      <c r="L155" s="23">
        <f t="shared" si="19"/>
        <v>-7.5</v>
      </c>
    </row>
    <row r="156" spans="1:12" s="25" customFormat="1" ht="17.25">
      <c r="A156" s="57" t="s">
        <v>162</v>
      </c>
      <c r="B156" s="57"/>
      <c r="C156" s="57"/>
      <c r="D156" s="57"/>
      <c r="E156" s="57"/>
      <c r="F156" s="59"/>
      <c r="G156" s="59"/>
      <c r="H156" s="59"/>
      <c r="I156" s="59"/>
      <c r="J156" s="60"/>
      <c r="K156" s="61"/>
      <c r="L156" s="62">
        <f>SUM(L147:L155)</f>
        <v>-2873.1315000000004</v>
      </c>
    </row>
    <row r="157" spans="1:12" ht="17.25">
      <c r="A157" s="10" t="s">
        <v>163</v>
      </c>
      <c r="B157" s="11"/>
      <c r="C157" s="11"/>
      <c r="D157" s="11"/>
      <c r="E157" s="11"/>
      <c r="F157" s="11"/>
      <c r="G157" s="12"/>
      <c r="H157" s="12"/>
      <c r="I157" s="12"/>
      <c r="J157" s="63"/>
      <c r="K157" s="64"/>
      <c r="L157" s="65"/>
    </row>
    <row r="158" spans="1:12" s="25" customFormat="1" ht="17.25">
      <c r="A158" s="66">
        <v>1</v>
      </c>
      <c r="B158" s="74" t="s">
        <v>164</v>
      </c>
      <c r="C158" s="75" t="s">
        <v>38</v>
      </c>
      <c r="D158" s="76">
        <f>649.01-5</f>
        <v>644.01</v>
      </c>
      <c r="E158" s="77">
        <v>1</v>
      </c>
      <c r="F158" s="77">
        <f>D158</f>
        <v>644.01</v>
      </c>
      <c r="G158" s="78">
        <v>0</v>
      </c>
      <c r="H158" s="77">
        <v>0</v>
      </c>
      <c r="I158" s="77">
        <v>0</v>
      </c>
      <c r="J158" s="23">
        <f>G158-D158</f>
        <v>-644.01</v>
      </c>
      <c r="K158" s="24">
        <f>H158-E158</f>
        <v>-1</v>
      </c>
      <c r="L158" s="23">
        <f>I158-F158</f>
        <v>-644.01</v>
      </c>
    </row>
    <row r="159" spans="1:12" ht="17.25">
      <c r="A159" s="57" t="s">
        <v>165</v>
      </c>
      <c r="B159" s="57"/>
      <c r="C159" s="57"/>
      <c r="D159" s="57"/>
      <c r="E159" s="57"/>
      <c r="F159" s="58"/>
      <c r="G159" s="59"/>
      <c r="H159" s="59"/>
      <c r="I159" s="58"/>
      <c r="J159" s="60"/>
      <c r="K159" s="79"/>
      <c r="L159" s="62">
        <f>SUM(L158:L158)</f>
        <v>-644.01</v>
      </c>
    </row>
    <row r="160" spans="1:12" ht="17.25">
      <c r="A160" s="10" t="s">
        <v>166</v>
      </c>
      <c r="B160" s="11"/>
      <c r="C160" s="11"/>
      <c r="D160" s="11"/>
      <c r="E160" s="11"/>
      <c r="F160" s="11"/>
      <c r="G160" s="12"/>
      <c r="H160" s="12"/>
      <c r="I160" s="12"/>
      <c r="J160" s="63"/>
      <c r="K160" s="64"/>
      <c r="L160" s="65"/>
    </row>
    <row r="161" spans="1:12" s="86" customFormat="1" ht="17.25">
      <c r="A161" s="66">
        <v>1</v>
      </c>
      <c r="B161" s="74" t="s">
        <v>167</v>
      </c>
      <c r="C161" s="80" t="s">
        <v>38</v>
      </c>
      <c r="D161" s="81">
        <v>7.45</v>
      </c>
      <c r="E161" s="80">
        <v>89</v>
      </c>
      <c r="F161" s="82">
        <f aca="true" t="shared" si="20" ref="F161:F169">D161*E161</f>
        <v>663.0500000000001</v>
      </c>
      <c r="G161" s="83">
        <v>17.45</v>
      </c>
      <c r="H161" s="83">
        <v>38</v>
      </c>
      <c r="I161" s="72">
        <f aca="true" t="shared" si="21" ref="I161:I164">H161*G161</f>
        <v>663.1</v>
      </c>
      <c r="J161" s="84">
        <f aca="true" t="shared" si="22" ref="J161:J169">G161-D161</f>
        <v>10</v>
      </c>
      <c r="K161" s="85">
        <f aca="true" t="shared" si="23" ref="K161:K169">H161-E161</f>
        <v>-51</v>
      </c>
      <c r="L161" s="84">
        <f aca="true" t="shared" si="24" ref="L161:L169">I161-F161</f>
        <v>0.049999999999954525</v>
      </c>
    </row>
    <row r="162" spans="1:12" s="86" customFormat="1" ht="17.25">
      <c r="A162" s="66">
        <v>2</v>
      </c>
      <c r="B162" s="74" t="s">
        <v>168</v>
      </c>
      <c r="C162" s="80" t="s">
        <v>38</v>
      </c>
      <c r="D162" s="81">
        <v>11.834</v>
      </c>
      <c r="E162" s="80">
        <v>5</v>
      </c>
      <c r="F162" s="82">
        <f t="shared" si="20"/>
        <v>59.17</v>
      </c>
      <c r="G162" s="83">
        <v>16.19</v>
      </c>
      <c r="H162" s="83">
        <v>4</v>
      </c>
      <c r="I162" s="72">
        <f t="shared" si="21"/>
        <v>64.76</v>
      </c>
      <c r="J162" s="84">
        <f t="shared" si="22"/>
        <v>4.356000000000002</v>
      </c>
      <c r="K162" s="85">
        <f t="shared" si="23"/>
        <v>-1</v>
      </c>
      <c r="L162" s="84">
        <f t="shared" si="24"/>
        <v>5.590000000000003</v>
      </c>
    </row>
    <row r="163" spans="1:12" s="86" customFormat="1" ht="17.25">
      <c r="A163" s="66">
        <v>3</v>
      </c>
      <c r="B163" s="74" t="s">
        <v>169</v>
      </c>
      <c r="C163" s="80" t="s">
        <v>38</v>
      </c>
      <c r="D163" s="81">
        <v>4.124</v>
      </c>
      <c r="E163" s="80">
        <v>21</v>
      </c>
      <c r="F163" s="82">
        <f t="shared" si="20"/>
        <v>86.604</v>
      </c>
      <c r="G163" s="83">
        <v>10.1</v>
      </c>
      <c r="H163" s="83">
        <v>8</v>
      </c>
      <c r="I163" s="72">
        <f t="shared" si="21"/>
        <v>80.8</v>
      </c>
      <c r="J163" s="84">
        <f t="shared" si="22"/>
        <v>5.976</v>
      </c>
      <c r="K163" s="85">
        <f t="shared" si="23"/>
        <v>-13</v>
      </c>
      <c r="L163" s="84">
        <f t="shared" si="24"/>
        <v>-5.804000000000002</v>
      </c>
    </row>
    <row r="164" spans="1:12" s="86" customFormat="1" ht="17.25">
      <c r="A164" s="66">
        <v>4</v>
      </c>
      <c r="B164" s="74" t="s">
        <v>170</v>
      </c>
      <c r="C164" s="80" t="s">
        <v>38</v>
      </c>
      <c r="D164" s="81">
        <v>20.441</v>
      </c>
      <c r="E164" s="80">
        <v>9</v>
      </c>
      <c r="F164" s="82">
        <f t="shared" si="20"/>
        <v>183.969</v>
      </c>
      <c r="G164" s="83">
        <v>34.25</v>
      </c>
      <c r="H164" s="83">
        <v>5</v>
      </c>
      <c r="I164" s="72">
        <f t="shared" si="21"/>
        <v>171.25</v>
      </c>
      <c r="J164" s="84">
        <f t="shared" si="22"/>
        <v>13.809000000000001</v>
      </c>
      <c r="K164" s="85">
        <f t="shared" si="23"/>
        <v>-4</v>
      </c>
      <c r="L164" s="84">
        <f t="shared" si="24"/>
        <v>-12.718999999999994</v>
      </c>
    </row>
    <row r="165" spans="1:12" s="86" customFormat="1" ht="17.25">
      <c r="A165" s="66">
        <v>5</v>
      </c>
      <c r="B165" s="87" t="s">
        <v>171</v>
      </c>
      <c r="C165" s="88" t="s">
        <v>38</v>
      </c>
      <c r="D165" s="89">
        <v>446.52</v>
      </c>
      <c r="E165" s="88">
        <v>1</v>
      </c>
      <c r="F165" s="90">
        <f t="shared" si="20"/>
        <v>446.52</v>
      </c>
      <c r="G165" s="83">
        <v>231.9</v>
      </c>
      <c r="H165" s="83">
        <v>1</v>
      </c>
      <c r="I165" s="83">
        <v>231.9</v>
      </c>
      <c r="J165" s="84">
        <f t="shared" si="22"/>
        <v>-214.61999999999998</v>
      </c>
      <c r="K165" s="85">
        <f t="shared" si="23"/>
        <v>0</v>
      </c>
      <c r="L165" s="84">
        <f t="shared" si="24"/>
        <v>-214.61999999999998</v>
      </c>
    </row>
    <row r="166" spans="1:12" s="86" customFormat="1" ht="17.25">
      <c r="A166" s="66">
        <v>6</v>
      </c>
      <c r="B166" s="74" t="s">
        <v>172</v>
      </c>
      <c r="C166" s="80" t="s">
        <v>38</v>
      </c>
      <c r="D166" s="81">
        <v>32.52</v>
      </c>
      <c r="E166" s="80">
        <v>1</v>
      </c>
      <c r="F166" s="82">
        <f t="shared" si="20"/>
        <v>32.52</v>
      </c>
      <c r="G166" s="72">
        <v>0</v>
      </c>
      <c r="H166" s="72">
        <v>0</v>
      </c>
      <c r="I166" s="72">
        <v>0</v>
      </c>
      <c r="J166" s="23">
        <f t="shared" si="22"/>
        <v>-32.52</v>
      </c>
      <c r="K166" s="24">
        <f t="shared" si="23"/>
        <v>-1</v>
      </c>
      <c r="L166" s="23">
        <f t="shared" si="24"/>
        <v>-32.52</v>
      </c>
    </row>
    <row r="167" spans="1:12" s="86" customFormat="1" ht="30.75">
      <c r="A167" s="66">
        <v>7</v>
      </c>
      <c r="B167" s="74" t="s">
        <v>173</v>
      </c>
      <c r="C167" s="80" t="s">
        <v>38</v>
      </c>
      <c r="D167" s="81">
        <f>1230</f>
        <v>1230</v>
      </c>
      <c r="E167" s="80">
        <v>1</v>
      </c>
      <c r="F167" s="82">
        <f t="shared" si="20"/>
        <v>1230</v>
      </c>
      <c r="G167" s="72">
        <v>0</v>
      </c>
      <c r="H167" s="72">
        <v>0</v>
      </c>
      <c r="I167" s="72">
        <v>0</v>
      </c>
      <c r="J167" s="23">
        <f t="shared" si="22"/>
        <v>-1230</v>
      </c>
      <c r="K167" s="24">
        <f t="shared" si="23"/>
        <v>-1</v>
      </c>
      <c r="L167" s="23">
        <f t="shared" si="24"/>
        <v>-1230</v>
      </c>
    </row>
    <row r="168" spans="1:12" s="86" customFormat="1" ht="30.75">
      <c r="A168" s="66">
        <v>8</v>
      </c>
      <c r="B168" s="74" t="s">
        <v>174</v>
      </c>
      <c r="C168" s="80" t="s">
        <v>38</v>
      </c>
      <c r="D168" s="81">
        <v>98</v>
      </c>
      <c r="E168" s="80">
        <v>2</v>
      </c>
      <c r="F168" s="82">
        <f t="shared" si="20"/>
        <v>196</v>
      </c>
      <c r="G168" s="83">
        <v>103.13</v>
      </c>
      <c r="H168" s="83">
        <v>2</v>
      </c>
      <c r="I168" s="72">
        <f aca="true" t="shared" si="25" ref="I168:I169">H168*G168</f>
        <v>206.26</v>
      </c>
      <c r="J168" s="84">
        <f t="shared" si="22"/>
        <v>5.1299999999999955</v>
      </c>
      <c r="K168" s="85">
        <f t="shared" si="23"/>
        <v>0</v>
      </c>
      <c r="L168" s="84">
        <f t="shared" si="24"/>
        <v>10.259999999999991</v>
      </c>
    </row>
    <row r="169" spans="1:12" s="86" customFormat="1" ht="30.75">
      <c r="A169" s="66">
        <v>9</v>
      </c>
      <c r="B169" s="74" t="s">
        <v>175</v>
      </c>
      <c r="C169" s="80" t="s">
        <v>38</v>
      </c>
      <c r="D169" s="81">
        <v>146.36</v>
      </c>
      <c r="E169" s="80">
        <v>1</v>
      </c>
      <c r="F169" s="82">
        <f t="shared" si="20"/>
        <v>146.36</v>
      </c>
      <c r="G169" s="83">
        <v>148.98</v>
      </c>
      <c r="H169" s="83">
        <v>1</v>
      </c>
      <c r="I169" s="72">
        <f t="shared" si="25"/>
        <v>148.98</v>
      </c>
      <c r="J169" s="84">
        <f t="shared" si="22"/>
        <v>2.619999999999976</v>
      </c>
      <c r="K169" s="85">
        <f t="shared" si="23"/>
        <v>0</v>
      </c>
      <c r="L169" s="84">
        <f t="shared" si="24"/>
        <v>2.619999999999976</v>
      </c>
    </row>
    <row r="170" spans="1:12" ht="17.25">
      <c r="A170" s="57" t="s">
        <v>176</v>
      </c>
      <c r="B170" s="57"/>
      <c r="C170" s="57"/>
      <c r="D170" s="57"/>
      <c r="E170" s="57"/>
      <c r="F170" s="59"/>
      <c r="G170" s="59"/>
      <c r="H170" s="59"/>
      <c r="I170" s="59"/>
      <c r="J170" s="60"/>
      <c r="K170" s="61"/>
      <c r="L170" s="62">
        <f>SUM(L161:L169)</f>
        <v>-1477.1430000000003</v>
      </c>
    </row>
    <row r="171" spans="1:12" ht="17.25">
      <c r="A171" s="10" t="s">
        <v>177</v>
      </c>
      <c r="B171" s="11"/>
      <c r="C171" s="11"/>
      <c r="D171" s="11"/>
      <c r="E171" s="11"/>
      <c r="F171" s="11"/>
      <c r="G171" s="12"/>
      <c r="H171" s="12"/>
      <c r="I171" s="12"/>
      <c r="J171" s="63"/>
      <c r="K171" s="64"/>
      <c r="L171" s="65"/>
    </row>
    <row r="172" spans="1:12" ht="17.25">
      <c r="A172" s="66">
        <v>1</v>
      </c>
      <c r="B172" s="91" t="s">
        <v>178</v>
      </c>
      <c r="C172" s="75" t="s">
        <v>38</v>
      </c>
      <c r="D172" s="92">
        <v>416.75</v>
      </c>
      <c r="E172" s="77">
        <v>1</v>
      </c>
      <c r="F172" s="77">
        <f aca="true" t="shared" si="26" ref="F172:F174">D172*E172</f>
        <v>416.75</v>
      </c>
      <c r="G172" s="72">
        <v>0</v>
      </c>
      <c r="H172" s="72">
        <v>0</v>
      </c>
      <c r="I172" s="72">
        <v>0</v>
      </c>
      <c r="J172" s="23">
        <f aca="true" t="shared" si="27" ref="J172:J174">G172-D172</f>
        <v>-416.75</v>
      </c>
      <c r="K172" s="24">
        <f aca="true" t="shared" si="28" ref="K172:K174">H172-E172</f>
        <v>-1</v>
      </c>
      <c r="L172" s="23">
        <f aca="true" t="shared" si="29" ref="L172:L174">I172-F172</f>
        <v>-416.75</v>
      </c>
    </row>
    <row r="173" spans="1:12" ht="30.75">
      <c r="A173" s="66">
        <v>2</v>
      </c>
      <c r="B173" s="91" t="s">
        <v>179</v>
      </c>
      <c r="C173" s="75" t="s">
        <v>38</v>
      </c>
      <c r="D173" s="92">
        <v>417</v>
      </c>
      <c r="E173" s="77">
        <v>1</v>
      </c>
      <c r="F173" s="77">
        <f t="shared" si="26"/>
        <v>417</v>
      </c>
      <c r="G173" s="72">
        <v>0</v>
      </c>
      <c r="H173" s="72">
        <v>0</v>
      </c>
      <c r="I173" s="72">
        <v>0</v>
      </c>
      <c r="J173" s="23">
        <f t="shared" si="27"/>
        <v>-417</v>
      </c>
      <c r="K173" s="24">
        <f t="shared" si="28"/>
        <v>-1</v>
      </c>
      <c r="L173" s="23">
        <f t="shared" si="29"/>
        <v>-417</v>
      </c>
    </row>
    <row r="174" spans="1:12" ht="30.75">
      <c r="A174" s="66">
        <v>3</v>
      </c>
      <c r="B174" s="91" t="s">
        <v>180</v>
      </c>
      <c r="C174" s="75" t="s">
        <v>45</v>
      </c>
      <c r="D174" s="92">
        <v>69</v>
      </c>
      <c r="E174" s="77">
        <v>1</v>
      </c>
      <c r="F174" s="77">
        <f t="shared" si="26"/>
        <v>69</v>
      </c>
      <c r="G174" s="72">
        <v>0</v>
      </c>
      <c r="H174" s="72">
        <v>0</v>
      </c>
      <c r="I174" s="72">
        <v>0</v>
      </c>
      <c r="J174" s="23">
        <f t="shared" si="27"/>
        <v>-69</v>
      </c>
      <c r="K174" s="24">
        <f t="shared" si="28"/>
        <v>-1</v>
      </c>
      <c r="L174" s="23">
        <f t="shared" si="29"/>
        <v>-69</v>
      </c>
    </row>
    <row r="175" spans="1:12" ht="17.25">
      <c r="A175" s="57" t="s">
        <v>181</v>
      </c>
      <c r="B175" s="57"/>
      <c r="C175" s="57"/>
      <c r="D175" s="57"/>
      <c r="E175" s="57"/>
      <c r="F175" s="59"/>
      <c r="G175" s="59"/>
      <c r="H175" s="59"/>
      <c r="I175" s="59"/>
      <c r="J175" s="60"/>
      <c r="K175" s="79"/>
      <c r="L175" s="62">
        <f>SUM(L172:L174)</f>
        <v>-902.75</v>
      </c>
    </row>
    <row r="176" spans="1:12" s="86" customFormat="1" ht="17.25">
      <c r="A176" s="10" t="s">
        <v>182</v>
      </c>
      <c r="B176" s="11"/>
      <c r="C176" s="11"/>
      <c r="D176" s="11"/>
      <c r="E176" s="11"/>
      <c r="F176" s="11"/>
      <c r="G176" s="12"/>
      <c r="H176" s="12"/>
      <c r="I176" s="12"/>
      <c r="J176" s="63"/>
      <c r="K176" s="64"/>
      <c r="L176" s="65"/>
    </row>
    <row r="177" spans="1:12" s="86" customFormat="1" ht="17.25">
      <c r="A177" s="66">
        <v>1</v>
      </c>
      <c r="B177" s="74" t="s">
        <v>183</v>
      </c>
      <c r="C177" s="80" t="s">
        <v>38</v>
      </c>
      <c r="D177" s="93">
        <v>623.3</v>
      </c>
      <c r="E177" s="94">
        <v>1</v>
      </c>
      <c r="F177" s="77">
        <f>E177*D177</f>
        <v>623.3</v>
      </c>
      <c r="G177" s="72">
        <v>0</v>
      </c>
      <c r="H177" s="72">
        <v>0</v>
      </c>
      <c r="I177" s="72">
        <v>0</v>
      </c>
      <c r="J177" s="23">
        <f>G177-D177</f>
        <v>-623.3</v>
      </c>
      <c r="K177" s="24">
        <f>H177-E177</f>
        <v>-1</v>
      </c>
      <c r="L177" s="23">
        <f>I177-F177</f>
        <v>-623.3</v>
      </c>
    </row>
    <row r="178" spans="1:12" s="86" customFormat="1" ht="17.25">
      <c r="A178" s="57" t="s">
        <v>184</v>
      </c>
      <c r="B178" s="57"/>
      <c r="C178" s="57"/>
      <c r="D178" s="57"/>
      <c r="E178" s="57"/>
      <c r="F178" s="59"/>
      <c r="G178" s="59"/>
      <c r="H178" s="59"/>
      <c r="I178" s="59"/>
      <c r="J178" s="60"/>
      <c r="K178" s="79"/>
      <c r="L178" s="62">
        <f>SUM(L177:L177)</f>
        <v>-623.3</v>
      </c>
    </row>
    <row r="179" spans="1:12" s="86" customFormat="1" ht="17.25">
      <c r="A179" s="10" t="s">
        <v>185</v>
      </c>
      <c r="B179" s="11"/>
      <c r="C179" s="11"/>
      <c r="D179" s="11"/>
      <c r="E179" s="11"/>
      <c r="F179" s="11"/>
      <c r="G179" s="12"/>
      <c r="H179" s="12"/>
      <c r="I179" s="12"/>
      <c r="J179" s="63"/>
      <c r="K179" s="64"/>
      <c r="L179" s="65"/>
    </row>
    <row r="180" spans="1:12" s="86" customFormat="1" ht="17.25">
      <c r="A180" s="66">
        <v>1</v>
      </c>
      <c r="B180" s="95" t="s">
        <v>186</v>
      </c>
      <c r="C180" s="75" t="s">
        <v>38</v>
      </c>
      <c r="D180" s="92">
        <v>17.5</v>
      </c>
      <c r="E180" s="77">
        <v>1</v>
      </c>
      <c r="F180" s="77">
        <f aca="true" t="shared" si="30" ref="F180:F182">D180*E180</f>
        <v>17.5</v>
      </c>
      <c r="G180" s="72">
        <v>0</v>
      </c>
      <c r="H180" s="72">
        <v>0</v>
      </c>
      <c r="I180" s="72">
        <v>0</v>
      </c>
      <c r="J180" s="23">
        <f aca="true" t="shared" si="31" ref="J180:J182">G180-D180</f>
        <v>-17.5</v>
      </c>
      <c r="K180" s="24">
        <f aca="true" t="shared" si="32" ref="K180:K182">H180-E180</f>
        <v>-1</v>
      </c>
      <c r="L180" s="23">
        <f aca="true" t="shared" si="33" ref="L180:L182">I180-F180</f>
        <v>-17.5</v>
      </c>
    </row>
    <row r="181" spans="1:12" s="86" customFormat="1" ht="17.25">
      <c r="A181" s="66">
        <v>2</v>
      </c>
      <c r="B181" s="96" t="s">
        <v>187</v>
      </c>
      <c r="C181" s="75" t="s">
        <v>38</v>
      </c>
      <c r="D181" s="92">
        <v>14.5</v>
      </c>
      <c r="E181" s="77">
        <v>2</v>
      </c>
      <c r="F181" s="77">
        <f t="shared" si="30"/>
        <v>29</v>
      </c>
      <c r="G181" s="72">
        <v>0</v>
      </c>
      <c r="H181" s="72">
        <v>0</v>
      </c>
      <c r="I181" s="72">
        <v>0</v>
      </c>
      <c r="J181" s="23">
        <f t="shared" si="31"/>
        <v>-14.5</v>
      </c>
      <c r="K181" s="24">
        <f t="shared" si="32"/>
        <v>-2</v>
      </c>
      <c r="L181" s="23">
        <f t="shared" si="33"/>
        <v>-29</v>
      </c>
    </row>
    <row r="182" spans="1:12" s="86" customFormat="1" ht="17.25">
      <c r="A182" s="66">
        <v>3</v>
      </c>
      <c r="B182" s="34" t="s">
        <v>188</v>
      </c>
      <c r="C182" s="97" t="s">
        <v>45</v>
      </c>
      <c r="D182" s="98">
        <v>1200</v>
      </c>
      <c r="E182" s="19">
        <v>1</v>
      </c>
      <c r="F182" s="99">
        <f t="shared" si="30"/>
        <v>1200</v>
      </c>
      <c r="G182" s="72">
        <v>0</v>
      </c>
      <c r="H182" s="72">
        <v>0</v>
      </c>
      <c r="I182" s="72">
        <v>0</v>
      </c>
      <c r="J182" s="23">
        <f t="shared" si="31"/>
        <v>-1200</v>
      </c>
      <c r="K182" s="24">
        <f t="shared" si="32"/>
        <v>-1</v>
      </c>
      <c r="L182" s="23">
        <f t="shared" si="33"/>
        <v>-1200</v>
      </c>
    </row>
    <row r="183" spans="1:12" s="86" customFormat="1" ht="17.25">
      <c r="A183" s="57" t="s">
        <v>189</v>
      </c>
      <c r="B183" s="57"/>
      <c r="C183" s="57"/>
      <c r="D183" s="57"/>
      <c r="E183" s="57"/>
      <c r="F183" s="59"/>
      <c r="G183" s="59"/>
      <c r="H183" s="59"/>
      <c r="I183" s="59"/>
      <c r="J183" s="60"/>
      <c r="K183" s="79"/>
      <c r="L183" s="62">
        <f>SUM(L180:L182)</f>
        <v>-1246.5</v>
      </c>
    </row>
    <row r="184" spans="1:12" ht="17.25">
      <c r="A184" s="57" t="s">
        <v>190</v>
      </c>
      <c r="B184" s="57"/>
      <c r="C184" s="57"/>
      <c r="D184" s="57"/>
      <c r="E184" s="57"/>
      <c r="F184" s="59"/>
      <c r="G184" s="59"/>
      <c r="H184" s="100"/>
      <c r="I184" s="59"/>
      <c r="J184" s="60"/>
      <c r="K184" s="79"/>
      <c r="L184" s="101">
        <f>L145+L156+L159+L170+L175+L178+L183</f>
        <v>-0.006333333338943703</v>
      </c>
    </row>
    <row r="185" spans="1:12" s="108" customFormat="1" ht="17.25">
      <c r="A185" s="102"/>
      <c r="B185" s="102"/>
      <c r="C185" s="102"/>
      <c r="D185" s="102"/>
      <c r="E185" s="102"/>
      <c r="F185" s="103"/>
      <c r="G185" s="103"/>
      <c r="H185" s="104"/>
      <c r="I185" s="103"/>
      <c r="J185" s="105"/>
      <c r="K185" s="106"/>
      <c r="L185" s="107"/>
    </row>
    <row r="186" spans="1:12" s="108" customFormat="1" ht="17.25">
      <c r="A186" s="102"/>
      <c r="B186" s="102"/>
      <c r="C186" s="102"/>
      <c r="D186" s="102"/>
      <c r="E186" s="102"/>
      <c r="F186" s="103"/>
      <c r="G186" s="103"/>
      <c r="H186" s="104"/>
      <c r="I186" s="103"/>
      <c r="J186" s="105"/>
      <c r="K186" s="106"/>
      <c r="L186" s="107"/>
    </row>
    <row r="187" spans="1:12" s="108" customFormat="1" ht="19.5">
      <c r="A187" s="102"/>
      <c r="B187" s="109" t="s">
        <v>191</v>
      </c>
      <c r="C187" s="109"/>
      <c r="D187" s="109"/>
      <c r="E187" s="109"/>
      <c r="F187" s="110"/>
      <c r="G187" s="110"/>
      <c r="H187" s="111"/>
      <c r="I187" s="109" t="s">
        <v>192</v>
      </c>
      <c r="J187" s="105"/>
      <c r="K187" s="106"/>
      <c r="L187" s="107"/>
    </row>
  </sheetData>
  <sheetProtection selectLockedCells="1" selectUnlockedCells="1"/>
  <mergeCells count="25">
    <mergeCell ref="H1:L1"/>
    <mergeCell ref="A3:L3"/>
    <mergeCell ref="A4:A7"/>
    <mergeCell ref="B4:B7"/>
    <mergeCell ref="C4:C7"/>
    <mergeCell ref="D4:F4"/>
    <mergeCell ref="G4:I4"/>
    <mergeCell ref="J4:L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145:E145"/>
    <mergeCell ref="A156:E156"/>
    <mergeCell ref="A159:E159"/>
    <mergeCell ref="A170:E170"/>
    <mergeCell ref="A175:E175"/>
    <mergeCell ref="A178:E178"/>
    <mergeCell ref="A183:E183"/>
    <mergeCell ref="A184:E184"/>
  </mergeCells>
  <printOptions horizontalCentered="1"/>
  <pageMargins left="0.2361111111111111" right="0.2361111111111111" top="0.2361111111111111" bottom="0.2361111111111111" header="0.5118055555555555" footer="0.5118055555555555"/>
  <pageSetup horizontalDpi="300" verticalDpi="300" orientation="landscape" paperSize="9" scale="63"/>
  <rowBreaks count="1" manualBreakCount="1">
    <brk id="1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="90" zoomScaleNormal="90" zoomScaleSheetLayoutView="90" workbookViewId="0" topLeftCell="A1">
      <selection activeCell="B8" sqref="B8"/>
    </sheetView>
  </sheetViews>
  <sheetFormatPr defaultColWidth="8.00390625" defaultRowHeight="15" customHeight="1"/>
  <cols>
    <col min="1" max="1" width="8.140625" style="0" customWidth="1"/>
    <col min="2" max="2" width="39.28125" style="0" customWidth="1"/>
    <col min="3" max="3" width="23.140625" style="0" customWidth="1"/>
    <col min="4" max="4" width="15.421875" style="0" customWidth="1"/>
    <col min="5" max="5" width="21.8515625" style="0" customWidth="1"/>
    <col min="6" max="6" width="16.421875" style="0" customWidth="1"/>
    <col min="7" max="16384" width="8.140625" style="0" customWidth="1"/>
  </cols>
  <sheetData>
    <row r="1" spans="1:6" ht="18" customHeight="1">
      <c r="A1" s="112" t="s">
        <v>2</v>
      </c>
      <c r="B1" s="112" t="s">
        <v>193</v>
      </c>
      <c r="C1" s="113" t="s">
        <v>194</v>
      </c>
      <c r="D1" s="113"/>
      <c r="E1" s="113" t="s">
        <v>195</v>
      </c>
      <c r="F1" s="113"/>
    </row>
    <row r="2" spans="1:6" ht="67.5" customHeight="1">
      <c r="A2" s="112"/>
      <c r="B2" s="112"/>
      <c r="C2" s="114" t="s">
        <v>196</v>
      </c>
      <c r="D2" s="112" t="s">
        <v>197</v>
      </c>
      <c r="E2" s="114" t="s">
        <v>196</v>
      </c>
      <c r="F2" s="112" t="s">
        <v>197</v>
      </c>
    </row>
    <row r="3" spans="1:6" ht="51" customHeight="1">
      <c r="A3" s="115" t="s">
        <v>198</v>
      </c>
      <c r="B3" s="114" t="s">
        <v>199</v>
      </c>
      <c r="C3" s="116">
        <v>60032.77</v>
      </c>
      <c r="D3" s="117">
        <f>C3/C10</f>
        <v>0.8027487426790835</v>
      </c>
      <c r="E3" s="116">
        <f>C3+'Зміни детально'!L145</f>
        <v>67799.59816666666</v>
      </c>
      <c r="F3" s="117">
        <f>E3/E10</f>
        <v>0.9066056220909023</v>
      </c>
    </row>
    <row r="4" spans="1:6" ht="51" customHeight="1">
      <c r="A4" s="115" t="s">
        <v>200</v>
      </c>
      <c r="B4" s="114" t="s">
        <v>201</v>
      </c>
      <c r="C4" s="116">
        <v>3509.94</v>
      </c>
      <c r="D4" s="117">
        <f>C4/C10</f>
        <v>0.046934364712456586</v>
      </c>
      <c r="E4" s="116">
        <f>C4+'Зміни детально'!L156</f>
        <v>636.8084999999996</v>
      </c>
      <c r="F4" s="117">
        <f>E4/E10</f>
        <v>0.008515303658231969</v>
      </c>
    </row>
    <row r="5" spans="1:6" ht="24" customHeight="1">
      <c r="A5" s="115" t="s">
        <v>202</v>
      </c>
      <c r="B5" s="114" t="s">
        <v>203</v>
      </c>
      <c r="C5" s="116">
        <v>1480.36</v>
      </c>
      <c r="D5" s="117">
        <f>C5/C10</f>
        <v>0.01979514069919492</v>
      </c>
      <c r="E5" s="116">
        <f>C5+'Зміни детально'!L159</f>
        <v>836.3499999999999</v>
      </c>
      <c r="F5" s="117">
        <f>E5/E10</f>
        <v>0.011183541385773446</v>
      </c>
    </row>
    <row r="6" spans="1:6" ht="34.5" customHeight="1">
      <c r="A6" s="115" t="s">
        <v>204</v>
      </c>
      <c r="B6" s="114" t="s">
        <v>205</v>
      </c>
      <c r="C6" s="116">
        <v>3194.19</v>
      </c>
      <c r="D6" s="117">
        <f>C6/C10</f>
        <v>0.04271220545675473</v>
      </c>
      <c r="E6" s="116">
        <f>C6+'Зміни детально'!L170</f>
        <v>1717.0469999999998</v>
      </c>
      <c r="F6" s="117">
        <f>E6/E10</f>
        <v>0.022960083919194282</v>
      </c>
    </row>
    <row r="7" spans="1:6" ht="34.5" customHeight="1">
      <c r="A7" s="115" t="s">
        <v>206</v>
      </c>
      <c r="B7" s="114" t="s">
        <v>207</v>
      </c>
      <c r="C7" s="116">
        <v>902.75</v>
      </c>
      <c r="D7" s="117">
        <f>C7/C10</f>
        <v>0.012071430777782577</v>
      </c>
      <c r="E7" s="114">
        <f>C7+'Зміни детально'!L175</f>
        <v>0</v>
      </c>
      <c r="F7" s="117">
        <f>E7/E10</f>
        <v>0</v>
      </c>
    </row>
    <row r="8" spans="1:6" ht="34.5" customHeight="1">
      <c r="A8" s="115" t="s">
        <v>208</v>
      </c>
      <c r="B8" s="114" t="s">
        <v>209</v>
      </c>
      <c r="C8" s="116">
        <v>4417.5</v>
      </c>
      <c r="D8" s="117">
        <f>C8/C10</f>
        <v>0.05907011405245587</v>
      </c>
      <c r="E8" s="116">
        <f>C8+'Зміни детально'!L178</f>
        <v>3794.2</v>
      </c>
      <c r="F8" s="117">
        <f>E8/E10</f>
        <v>0.050735448945897786</v>
      </c>
    </row>
    <row r="9" spans="1:6" ht="19.5" customHeight="1">
      <c r="A9" s="115" t="s">
        <v>210</v>
      </c>
      <c r="B9" s="114" t="s">
        <v>211</v>
      </c>
      <c r="C9" s="116">
        <v>1246.5</v>
      </c>
      <c r="D9" s="117">
        <f>C9/C10</f>
        <v>0.016668001622271927</v>
      </c>
      <c r="E9" s="114">
        <f>C9+'Зміни детально'!L183</f>
        <v>0</v>
      </c>
      <c r="F9" s="117">
        <f>E9/E10</f>
        <v>0</v>
      </c>
    </row>
    <row r="10" spans="1:6" ht="19.5" customHeight="1">
      <c r="A10" s="115"/>
      <c r="B10" s="114" t="s">
        <v>212</v>
      </c>
      <c r="C10" s="118">
        <f>SUM(C3:C9)</f>
        <v>74784.01</v>
      </c>
      <c r="D10" s="119">
        <f>SUM(D3:D4,D5:D9)</f>
        <v>1</v>
      </c>
      <c r="E10" s="118">
        <f>SUM(E3:E9)</f>
        <v>74784.00366666667</v>
      </c>
      <c r="F10" s="119">
        <f>SUM(F3:F9)</f>
        <v>0.9999999999999998</v>
      </c>
    </row>
    <row r="11" ht="15.75" customHeight="1"/>
    <row r="65536" ht="12.75" customHeight="1"/>
  </sheetData>
  <sheetProtection selectLockedCells="1" selectUnlockedCells="1"/>
  <mergeCells count="4">
    <mergeCell ref="A1:A2"/>
    <mergeCell ref="B1:B2"/>
    <mergeCell ref="C1:D1"/>
    <mergeCell ref="E1:F1"/>
  </mergeCells>
  <printOptions/>
  <pageMargins left="0.7" right="0.7" top="0.75" bottom="0.75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35449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2015-03-16T13:28:34Z</cp:lastPrinted>
  <dcterms:modified xsi:type="dcterms:W3CDTF">2015-03-30T09:33:44Z</dcterms:modified>
  <cp:category/>
  <cp:version/>
  <cp:contentType/>
  <cp:contentStatus/>
  <cp:revision>63</cp:revision>
</cp:coreProperties>
</file>