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"/>
  </bookViews>
  <sheets>
    <sheet name="Загальна інформація" sheetId="1" r:id="rId1"/>
    <sheet name="1. Зведений звіт" sheetId="2" r:id="rId2"/>
    <sheet name="2. Детальний звіт" sheetId="3" r:id="rId3"/>
  </sheets>
  <definedNames>
    <definedName name="_xlnm.Print_Titles" localSheetId="2">'2. Детальний звіт'!$2:$5</definedName>
  </definedNames>
  <calcPr fullCalcOnLoad="1"/>
</workbook>
</file>

<file path=xl/sharedStrings.xml><?xml version="1.0" encoding="utf-8"?>
<sst xmlns="http://schemas.openxmlformats.org/spreadsheetml/2006/main" count="994" uniqueCount="530">
  <si>
    <t>Звіт щодо виконання інвестиційної програми</t>
  </si>
  <si>
    <t>Найменування ліцензіата</t>
  </si>
  <si>
    <t>АТ «Херсонобленерго»</t>
  </si>
  <si>
    <t>Звітний період</t>
  </si>
  <si>
    <t>з</t>
  </si>
  <si>
    <t>до</t>
  </si>
  <si>
    <t>Прогнозний період</t>
  </si>
  <si>
    <t xml:space="preserve">1. Звіт щодо виконання інвестиційної програми </t>
  </si>
  <si>
    <t>№ з/п</t>
  </si>
  <si>
    <t>Цільові програми</t>
  </si>
  <si>
    <t>Заплановано на прогнозний період, тис. грн (без ПДВ)</t>
  </si>
  <si>
    <t>Заплановано на звітний період (наростаючим підсумком),
тис. грн  (без ПДВ)</t>
  </si>
  <si>
    <t>Виконано за звітний період  (наростаючим підсумком), тис. грн (без ПДВ)</t>
  </si>
  <si>
    <t>Відсоток фінансування</t>
  </si>
  <si>
    <t>Залишилось не профінансовано,
тис. грн (без ПДВ)</t>
  </si>
  <si>
    <t>профінансовано</t>
  </si>
  <si>
    <t>освоєно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</si>
  <si>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</si>
  <si>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</si>
  <si>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</si>
  <si>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</si>
  <si>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 систем зв'язку</t>
  </si>
  <si>
    <t>Модернізація та закупівля колісної техніки</t>
  </si>
  <si>
    <t>Інше</t>
  </si>
  <si>
    <t>Усього</t>
  </si>
  <si>
    <t>Голова Правління</t>
  </si>
  <si>
    <t>_________________</t>
  </si>
  <si>
    <t>І.М. Сафронов</t>
  </si>
  <si>
    <t>(підпис)</t>
  </si>
  <si>
    <t xml:space="preserve">    "____" ____________ 20___ року</t>
  </si>
  <si>
    <t>М. П.</t>
  </si>
  <si>
    <t>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</t>
  </si>
  <si>
    <t>№ пункта</t>
  </si>
  <si>
    <t>Найменування заходів інвестиційної програми</t>
  </si>
  <si>
    <t>Одиниця виміру</t>
  </si>
  <si>
    <t>Заплановано на 2019 рік</t>
  </si>
  <si>
    <t xml:space="preserve">Заплановано на 4 квартали </t>
  </si>
  <si>
    <t>Виконано, станом на 31.12.2019</t>
  </si>
  <si>
    <t>Реквізити документа, який засвідчує прийняття в експлуатацію закінченого будівництвом об'єкта або очікувана дата прийняття в єксплуатацію перехідних об'єктів</t>
  </si>
  <si>
    <t xml:space="preserve">Залишилось не профінансовано </t>
  </si>
  <si>
    <t>Різниця між фактичною вартістю одиниці продукції та плановою, %</t>
  </si>
  <si>
    <t>Виконавець робіт, послуг, продавець товару, визначено на тендері чи без.</t>
  </si>
  <si>
    <t>Причини невиконання плану</t>
  </si>
  <si>
    <t>Профінансовано</t>
  </si>
  <si>
    <t>Освоєно</t>
  </si>
  <si>
    <t>Джерело фінансування</t>
  </si>
  <si>
    <t>Вартість одиниці продукції тис.грн без ПДВ</t>
  </si>
  <si>
    <t>Кількість</t>
  </si>
  <si>
    <t>Вартість тис.грн.</t>
  </si>
  <si>
    <t>Вартість тис.грн. без ПДВ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</si>
  <si>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</si>
  <si>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</si>
  <si>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</si>
  <si>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</si>
  <si>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</si>
  <si>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</si>
  <si>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</si>
  <si>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</si>
  <si>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</si>
  <si>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</si>
  <si>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</si>
  <si>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</si>
  <si>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</si>
  <si>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</si>
  <si>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</si>
  <si>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</si>
  <si>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</si>
  <si>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</si>
  <si>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</si>
  <si>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</si>
  <si>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І - розділ Технічний розвиток (переозброєння), модернізація та будівництво електричних мереж та обладнання.</t>
  </si>
  <si>
    <t>Реконструкція ПЛ-150 кВ «Каховськая 330 — Дудчино»</t>
  </si>
  <si>
    <t>КМ</t>
  </si>
  <si>
    <t>Амортизація</t>
  </si>
  <si>
    <t>акт за грудень</t>
  </si>
  <si>
    <t>Комунальна установа з кап.будівництва об’єктів СЦКП Щасливцевської сільради,Корпорація виробничих та комерційних підприємств "Союз",ТОВ"ПРОЕНЕРДЖІ"</t>
  </si>
  <si>
    <t>2.1</t>
  </si>
  <si>
    <t xml:space="preserve">Нове будівництво ПЛ-10кВ Ф-505 від ПС-35/10кВ "Білозерська", смт. Білозерка, Херсонська обл. </t>
  </si>
  <si>
    <t>15РП/05-19,4541,75514,75563</t>
  </si>
  <si>
    <t>ДЕПАРТАМЕНТ ПАТРУЛЬНОЇ ПОЛІЦІЇ,Комунальна установа з кап.будівництва об’єктів СЦКП Щасливцевської сільради,ПАТ"УКРТЕЛЕКОМ",ТОВ"ОДЕСЬКА МЕХКОЛОНА № 10"</t>
  </si>
  <si>
    <t>2.2</t>
  </si>
  <si>
    <t>Будівництво ПЛ 10кВ від ПС 35/10 «Комишани» смт. Комишани, м. Херсон</t>
  </si>
  <si>
    <t>76302,7666,92</t>
  </si>
  <si>
    <t>Комунальна установа з кап.будівництва об’єктів СЦКП Щасливцевської сільради,ТОВ"ОДЕСЬКА МЕХКОЛОНА № 10",ТОВ "СОЛАРПРОЕКТ"</t>
  </si>
  <si>
    <t>2.3</t>
  </si>
  <si>
    <t xml:space="preserve">Реконструкція ПЛ-10 кВ від ф-272 від ПС-35/10 кВ "Горностаевка" по  вул. Шевченко, в смт. Горностаївка </t>
  </si>
  <si>
    <t xml:space="preserve">Невиконання в зв’язку з недоотриманням коштів від обсягів розподілу електричної енергії </t>
  </si>
  <si>
    <t>2.4</t>
  </si>
  <si>
    <t xml:space="preserve">Реконструкція ПЛ-6кВ Ф.85 від ПС-35/6 "Каховка" в м. Каховка Херсонської області </t>
  </si>
  <si>
    <t>2.5</t>
  </si>
  <si>
    <t>Реконструкція ПЛ-10 кВ Ф-505 від ПС 35 /10кВ «Білозерка», смт. Білозерка, Херсонська обл. (улаштування кольцюючої перемички з ПЛ-10 кВ Ф-3608 від ПС 35 /10кВ «Комишани»)</t>
  </si>
  <si>
    <t>76713,76994</t>
  </si>
  <si>
    <t>Комунальна установа з кап.будівництва об’єктів СЦКП Щасливцевської сільради,ТОВ"ОДЕСЬКА МЕХКОЛОНА № 10"</t>
  </si>
  <si>
    <t>2.6</t>
  </si>
  <si>
    <t>Реконструкція ПЛ-6кВ Ф-2302 від ПС-35/6 «Кіндійська» смт. Антонівка, м. Херсон</t>
  </si>
  <si>
    <t>178,74765,74905</t>
  </si>
  <si>
    <t>Комунальна установа з кап.будівництва об’єктів СЦКП Щасливцевської сільради,МКП "Виробниче управління водопровідно-каналізаційного господарства міста Херсона",ТОВ"ОДЕСЬКА МЕХКОЛОНА № 10"</t>
  </si>
  <si>
    <t>3.1</t>
  </si>
  <si>
    <t>Реконструкція мереж 0,4 кВ від КТП 798 у с. Олександрівка, Білозерського району.</t>
  </si>
  <si>
    <t>Без джерел фінансування</t>
  </si>
  <si>
    <t>74770,75092,75143</t>
  </si>
  <si>
    <t>Комунальна установа з кап.будівництва об’єктів СЦКП Щасливцевської сільради,ТОВ"ОДЕСЬКА МЕХКОЛОНА № 10",ФОП Черненко Сергій Олександрович</t>
  </si>
  <si>
    <t>3.2</t>
  </si>
  <si>
    <t>Реконструкція мереж 0,4 кВ від КТП 221 м. Херсон.</t>
  </si>
  <si>
    <t>74772,74833,88,СЦ-5219</t>
  </si>
  <si>
    <t>АТ  "ХЕРСОНГАЗ",Комунальна установа з кап.будівництва об’єктів СЦКП Щасливцевської сільради,ТОВ "ЕНЕРГОБУДПРОЕКТ-1",ТОВ "СОЛАРПРОЕКТ"</t>
  </si>
  <si>
    <t>3.3</t>
  </si>
  <si>
    <t>Реконструкція мереж 0,4 кВ від КТП 895 у с. Камишани</t>
  </si>
  <si>
    <t>16/07/19,74769,74834</t>
  </si>
  <si>
    <t>АТ  "ХЕРСОНГАЗ",Комунальна установа з кап.будівництва об’єктів СЦКП Щасливцевської сільради,ТОВ "ЕНЕРГОБУДПРОЕКТ-1",ТОВ"НПП ЗАПОРІЖЕНЕРГОПРОЕКТБУД"</t>
  </si>
  <si>
    <t>3.4</t>
  </si>
  <si>
    <t>Реконструкція мереж 0,4 кВ від КТП-701 у смт. Комишани, м.Херсон</t>
  </si>
  <si>
    <t>41/10/19,76303,76650</t>
  </si>
  <si>
    <t>Комунальна установа з кап.будівництва об’єктів СЦКП Щасливцевської сільради,ТОВ "ЕНЕРГОБУДПРОЕКТ-1",ТОВ"НПП ЗАПОРІЖЕНЕРГОПРОЕКТБУД"</t>
  </si>
  <si>
    <t>3.5</t>
  </si>
  <si>
    <t>Реконструкція мереж 0,4 кВ від КТП-881 у смт. Комишани, м.Херсон</t>
  </si>
  <si>
    <t>40/10/19,76967,79608</t>
  </si>
  <si>
    <t>3.6</t>
  </si>
  <si>
    <t>Реконструкція мереж 0,4 кВ від КТП 661 з переключенням на нове КТП-1122 у смт.Комишани, м.Херсон</t>
  </si>
  <si>
    <t>39/10/19,79698,79777</t>
  </si>
  <si>
    <t>Комунальна установа з кап.будівництва об’єктів СЦКП Щасливцевської сільради,ТОВАРИСТВО З ОБМЕЖЕНОЮ ВІДПОВІДАЛЬНІСТЮ "ЕНЕРГОБУДПРОЕКТ-1",ТОВАРИСТВО З ОБМЕЖЕНОЮ ВІДПОВІДАЛЬНІСТЮ"НПП ЗАПОРІЖЕНЕРГОПРОЕКТБУД"</t>
  </si>
  <si>
    <t>3.7</t>
  </si>
  <si>
    <t>Реконструкція мереж 0,4 кВ з частковим переключенням існуючих мереж на КТП 888 у смт. Комишани, м.Херсон</t>
  </si>
  <si>
    <t>38/10/19,76092,76763</t>
  </si>
  <si>
    <t>3.8</t>
  </si>
  <si>
    <t>Реконструкція мереж 0,4 кВ від КТП 661 Ф2, Ф5 у смт. Комишани, м. Херсон</t>
  </si>
  <si>
    <t>4.1</t>
  </si>
  <si>
    <t>Будівництво КЛ 6 кВ від РП-Микон до ТП-419 у м. Херсоні</t>
  </si>
  <si>
    <t>74497</t>
  </si>
  <si>
    <t>АТ  "ХЕРСОНГАЗ",ТОВ "ІНЖГЕОЦЕНТР"</t>
  </si>
  <si>
    <t>4.2</t>
  </si>
  <si>
    <t>Нове будівництво КЛ-10 кВ від опори №53 ПЛ-10кВ Ф-652 від ПС-35/10 «Батумська», смт. Білозерка, Херсонської області</t>
  </si>
  <si>
    <t>4538,75513,75562,СЦ-5802</t>
  </si>
  <si>
    <t>АТ  "ХЕРСОНГАЗ",ДЕПАРТАМЕНТ ПАТРУЛЬНОЇ ПОЛІЦІЇ,Комунальна установа з кап.будівництва об’єктів СЦКП Щасливцевської сільради,ТОВ "ЕНЕРГОБУДПРОЕКТ-1"</t>
  </si>
  <si>
    <t>4.3</t>
  </si>
  <si>
    <t xml:space="preserve">Будівництво КЛ-10кВ вед ТП-68 до ТП-621а в м. Каховка  </t>
  </si>
  <si>
    <t>4.4</t>
  </si>
  <si>
    <t xml:space="preserve">Реконструкция КЛ-6 кВ от ТП-57 до ТП-474 в г. Херсоне </t>
  </si>
  <si>
    <t>74766,74848,75252,СЦ-5205</t>
  </si>
  <si>
    <t>АТ  "ХЕРСОНГАЗ",Комунальна установа з кап.будівництва об’єктів СЦКП Щасливцевської сільради,ТОВ "ЕНЕРГОБУДПРОЕКТ-1",ФОП Черненко Сергій Олександрович</t>
  </si>
  <si>
    <t>4.5</t>
  </si>
  <si>
    <t>Реконструкція КЛ 6 кВ від ТП-218 до ТП-180 у м. Херсоні</t>
  </si>
  <si>
    <t>74493</t>
  </si>
  <si>
    <t>4.6</t>
  </si>
  <si>
    <t>Реконструкція КЛ 6кВ від ТП-366 до ТП-462 у м. Херсоні</t>
  </si>
  <si>
    <t>75233,75506,84</t>
  </si>
  <si>
    <t>4.7</t>
  </si>
  <si>
    <t>Реконструкція КЛ 6 кВ від ТП-471 до ТП-473 у м.Херсоні</t>
  </si>
  <si>
    <t>74487,75093,76143,81</t>
  </si>
  <si>
    <t>АТ  "ХЕРСОНГАЗ",Комунальна установа з кап.будівництва об’єктів СЦКП Щасливцевської сільради,ТОВ "ЕНЕРГОБУДПРОЕКТ-1",ТОВ "ІНЖГЕОЦЕНТР",ТОВ "СОЛАРПРОЕКТ"</t>
  </si>
  <si>
    <t>4.8</t>
  </si>
  <si>
    <t>Реконструкція КЛ-6кВ від ТП-12 до ТП-151 у м. Херсоні</t>
  </si>
  <si>
    <t>75234,75505,90,СЦ-5212</t>
  </si>
  <si>
    <t>4.9</t>
  </si>
  <si>
    <t xml:space="preserve">Реконструкція КЛ-6 кВ від РП Шуменський - до ТП-173, м.Херсон </t>
  </si>
  <si>
    <t>75509,75895</t>
  </si>
  <si>
    <t>Комунальна установа з кап.будівництва об’єктів СЦКП Щасливцевської сільради,ТОВ"Інженерно-будівельна компанія "Буд-інвест"</t>
  </si>
  <si>
    <t>4.10</t>
  </si>
  <si>
    <t>Реконструкція КЛ 6 кВ від ТП-282 до ТП-628 у м. Херсон</t>
  </si>
  <si>
    <t>74483,76371,76663,91</t>
  </si>
  <si>
    <t>4.11</t>
  </si>
  <si>
    <t xml:space="preserve">Реконструкція КЛ - 6кВ від ПС «Комбайнова» до опори №1 Ф-3933 у м. Херсоні </t>
  </si>
  <si>
    <t>76264,76392</t>
  </si>
  <si>
    <t>АТ  "ХЕРСОНГАЗ",Комунальна установа з кап.будівництва об’єктів СЦКП Щасливцевської сільради,ТОВ"Інженерно-будівельна компанія "Буд-інвест"</t>
  </si>
  <si>
    <t>4.12</t>
  </si>
  <si>
    <t>Реконструкція КЛ - 6кВ від ПС «Комбайнова» до опори №1 Ф-3921 у м. Херсоні</t>
  </si>
  <si>
    <t>74488,76963,77087</t>
  </si>
  <si>
    <t>АТ  "ХЕРСОНГАЗ",Комунальна установа з кап.будівництва об’єктів СЦКП Щасливцевської сільради,ТОВ "ІНЖГЕОЦЕНТР",ТОВ"Інженерно-будівельна компанія "Буд-інвест"</t>
  </si>
  <si>
    <t>4.13</t>
  </si>
  <si>
    <t>Реконструкція КЛ-6кВ від ПС "ХНПЗ" до ТП-651 у м. Херсоні</t>
  </si>
  <si>
    <t>74495,76968,79607,90009191,97</t>
  </si>
  <si>
    <t>АТ  "ХЕРСОНГАЗ",Комунальна установа з кап.будівництва об’єктів СЦКП Щасливцевської сільради,ПАТ "Укртранснафта",ТОВ "ЕНЕРГОБУДПРОЕКТ-1",ТОВ "ІНЖГЕОЦЕНТР",ТОВ "СОЛАРПРОЕКТ"</t>
  </si>
  <si>
    <t>4.14</t>
  </si>
  <si>
    <t>Реконструкція КЛ-10кВ від ПС “Коммунальная” до РП-Котельная у м. Херсоні</t>
  </si>
  <si>
    <t>74764,74832,86,СЦ-5216</t>
  </si>
  <si>
    <t>4.15</t>
  </si>
  <si>
    <t xml:space="preserve">Реконструкція КЛ 6 кВ від ТП-44 до ТП-50 у м. Херсон </t>
  </si>
  <si>
    <t>74485,77020,77086,99</t>
  </si>
  <si>
    <t>АТ  "ХЕРСОНГАЗ",Комунальна установа з кап.будівництва об’єктів СЦКП Щасливцевської сільради,ТОВ "ІНЖГЕОЦЕНТР",ТОВ "СОЛАРПРОЕКТ",ТОВ"Інженерно-будівельна компанія "Буд-інвест"</t>
  </si>
  <si>
    <t>4.16</t>
  </si>
  <si>
    <t>Реконструкція КЛ 6 кВ від ТП-50 до ТП-419 у м. Херсоні</t>
  </si>
  <si>
    <t>100,74484,77021,77088</t>
  </si>
  <si>
    <t>4.17</t>
  </si>
  <si>
    <t xml:space="preserve">Реконструкція КЛ 6 кВ від ТП-19 до ТП-419 у м. Херсоні </t>
  </si>
  <si>
    <t>74482,78035,78204,98</t>
  </si>
  <si>
    <t>4.18</t>
  </si>
  <si>
    <t>Реконструкція дволанцюгової КЛ-10 кВ від ТП-337 до ТП-340 у м.Херсоні</t>
  </si>
  <si>
    <t>101,74481,78036,78203</t>
  </si>
  <si>
    <t>4.19</t>
  </si>
  <si>
    <t xml:space="preserve">Реконструкція КЛ-10кВ від ТП-12 до ТП-16 м. Скадовськ </t>
  </si>
  <si>
    <t>74849,75304,75510</t>
  </si>
  <si>
    <t>Комунальна установа з кап.будівництва об’єктів СЦКП Щасливцевської сільради,ТОВ "ЕНЕРГОБУДПРОЕКТ-1",ТОВ "УКРГЕНПЛАН"</t>
  </si>
  <si>
    <t>4.20</t>
  </si>
  <si>
    <t>Реконструкція КЛ 10кВ від ТП-82 до ТП-68 в м. Каховка</t>
  </si>
  <si>
    <t>4.21</t>
  </si>
  <si>
    <t xml:space="preserve">Реконструкція КЛ 10кВ від ТП-73 до ТП-222 у м. Таврійськ </t>
  </si>
  <si>
    <t>5.1</t>
  </si>
  <si>
    <t>Реконструкція двох КЛ-0,4кВ від РП-Блюхера до ж/б Блюхера, 50 у м.Херсоні</t>
  </si>
  <si>
    <t>74771,74895,80,СЦ-5201</t>
  </si>
  <si>
    <t>5.2</t>
  </si>
  <si>
    <t>Реконструкція двох КЛ-0,4кВ від РП-Блюхера до ж/б Блюхера, 48 у м.Херсоні</t>
  </si>
  <si>
    <t>74768,74894,78,СЦ-5210</t>
  </si>
  <si>
    <t>5.3</t>
  </si>
  <si>
    <t>Реконструкція двох КЛ 0,4 кВ від РП-Западний до ж/б Фонтанна,23,к.3 у м.Херсоні</t>
  </si>
  <si>
    <t>75896,79,СЦ-5211</t>
  </si>
  <si>
    <t>АТ  "ХЕРСОНГАЗ",ТОВ "СОЛАРПРОЕКТ",ТОВ"Інженерно-будівельна компанія "Буд-інвест"</t>
  </si>
  <si>
    <t>5.4</t>
  </si>
  <si>
    <t>Реконструкція КЛ 0,4 кВ від РП-Западний до ж/б Докучаєва,18 у м.Херсоні</t>
  </si>
  <si>
    <t>74479,75507,75508,75894,89</t>
  </si>
  <si>
    <t>5.5</t>
  </si>
  <si>
    <t>Реконструкція КЛ-0,4кВ від ТП-837 до ж/б Димитрова, 11 у м.Херсоні</t>
  </si>
  <si>
    <t>74489,76262,76389,82</t>
  </si>
  <si>
    <t>5.6</t>
  </si>
  <si>
    <t>Реконструкція КЛ-0,4кВ від ТП-837 до ж/б Димитрова, 11а у м.Херсоні</t>
  </si>
  <si>
    <t>76261,76390,83,СЦ-5199</t>
  </si>
  <si>
    <t>АТ  "ХЕРСОНГАЗ",Комунальна установа з кап.будівництва об’єктів СЦКП Щасливцевської сільради,ТОВ "СОЛАРПРОЕКТ",ТОВ"Інженерно-будівельна компанія "Буд-інвест"</t>
  </si>
  <si>
    <t>5.7</t>
  </si>
  <si>
    <t xml:space="preserve">Реконструкція двох КЛ-0,4кВ від ТП-837 до ж/б по вул. Вазова, 3а у м.Херсоні </t>
  </si>
  <si>
    <t>76962,77089,95,СЦ-5197</t>
  </si>
  <si>
    <t>5.8</t>
  </si>
  <si>
    <t>Реконструкція КЛ-0,4кВ від ТП-837 до ж/б по вул. Вазова, 5а у м.Херсоні</t>
  </si>
  <si>
    <t>76961,77090,94,СЦ-5196</t>
  </si>
  <si>
    <t>5.9</t>
  </si>
  <si>
    <t xml:space="preserve">Реконструкція КЛ-0,4кВ від ТП-837 до ж/б по вул. Вазова, 5 у м.Херсоні </t>
  </si>
  <si>
    <t>77905,78202,93</t>
  </si>
  <si>
    <t>5.10</t>
  </si>
  <si>
    <t xml:space="preserve">Реконструкція КЛ-0,4кВ від ТП-468 до РЩ ж/б по вул. Степана Разіна в м. Херсоні </t>
  </si>
  <si>
    <t>74692,79489,79778</t>
  </si>
  <si>
    <t>АТ  "ХЕРСОНГАЗ",Комунальна установа з кап.будівництва об’єктів СЦКП Щасливцевської сільради,ТОВ "ЕНЕРГОБУДПРОЕКТ-1",ТОВ "ІНЖГЕОЦЕНТР"</t>
  </si>
  <si>
    <t>5.11</t>
  </si>
  <si>
    <t>Реконструкція КЛ 0,4кВ від ТП-43 до буд.№3 вул. Жовтнева та до буд.№5 пр. Ворошилова у м. Каховка</t>
  </si>
  <si>
    <t>6.1</t>
  </si>
  <si>
    <t>Будівництво нового КТП-1123, для розвантаження КТП 895А с.Камишани</t>
  </si>
  <si>
    <t>ШТ</t>
  </si>
  <si>
    <t>29/08/19,75511,76048</t>
  </si>
  <si>
    <t>6.2</t>
  </si>
  <si>
    <t>Будівництво ТП для розвантаження  ТП-900, с. Чорнобаївка, Білозерський район</t>
  </si>
  <si>
    <t>75512,76049</t>
  </si>
  <si>
    <t>Комунальна установа з кап.будівництва об’єктів СЦКП Щасливцевської сільради,ТОВ "ЕНЕРГОБУДПРОЕКТ-1"</t>
  </si>
  <si>
    <t>6.3</t>
  </si>
  <si>
    <t>Нове будівництво КТП-10/0,4кВ для розвантаження ТП-16 смт. Білозерка</t>
  </si>
  <si>
    <t>4537,76300,76649,СЦ-5803</t>
  </si>
  <si>
    <t>АТ  "ХЕРСОНГАЗ",ДЕПАРТАМЕНТ ПАТРУЛЬНОЇ ПОЛІЦІЇ,Комунальна установа з кап.будівництва об’єктів СЦКП Щасливцевської сільради,ТОВ"ОДЕСЬКА МЕХКОЛОНА № 10"</t>
  </si>
  <si>
    <t>6.4</t>
  </si>
  <si>
    <t>Нове будівництво ТП-10/0,4 для розвантаження ТП-10, ТП-11, ТП-19, смт. Білозерка</t>
  </si>
  <si>
    <t>4540,76301,76458,СЦ-12042</t>
  </si>
  <si>
    <t>6.5</t>
  </si>
  <si>
    <t>Нове будівництво ТП-10/0,4 кВ для розвантаження ТП-888, в с.Чорнобаївка, Білозерського р-ну, Херсонської обл.</t>
  </si>
  <si>
    <t>293,4539,76298,76459,СЦ-7131</t>
  </si>
  <si>
    <t>АТ  "ХЕРСОНГАЗ",ДЕПАРТАМЕНТ ПАТРУЛЬНОЇ ПОЛІЦІЇ,Комунальна установа з кап.будівництва об’єктів СЦКП Щасливцевської сільради,МКП "Виробниче управління водопровідно-каналізаційного господарства міста Херсона",ТОВ "ЕНЕРГОБУДПРОЕКТ-1"</t>
  </si>
  <si>
    <t>6.6</t>
  </si>
  <si>
    <t>Будівництво нового КТП-1122, для розвантаження КТП 661 смт. Комишани, м. Херсон</t>
  </si>
  <si>
    <t>37/10/19,79700,80024</t>
  </si>
  <si>
    <t>6.7</t>
  </si>
  <si>
    <t>Будівництво ТП-10/0,4 для розвантаження ТП-887 м. Генічеськ</t>
  </si>
  <si>
    <t>79021,79780</t>
  </si>
  <si>
    <t>6.8</t>
  </si>
  <si>
    <t>Будівництво ЩТП-10/0,4 кВ для розвантаження ПЛ-0,4 кВ від ТП-173 у с.м.т. Новотроїцьке</t>
  </si>
  <si>
    <t>79701,80021</t>
  </si>
  <si>
    <t>6.9</t>
  </si>
  <si>
    <t xml:space="preserve">Будівництво ЩТП-10/0,4 кВ для розвантаження ПЛ-0,4 кВ від ТП-228 у с.м.т. Новотроїцьке    </t>
  </si>
  <si>
    <t>79699,80023</t>
  </si>
  <si>
    <t>6.10</t>
  </si>
  <si>
    <t>Будівництво ЩТП-10/0,4 кВ для розвантаження КТП-554А в с.Новорепівка, Новотроїцького р-ну</t>
  </si>
  <si>
    <t>79926,80019</t>
  </si>
  <si>
    <t>6.11</t>
  </si>
  <si>
    <t>Будівництво ЩТП-10/0,4 кВ для розвантаження КТП-279А в с.Новорепівка, Новотроїцького р-ну</t>
  </si>
  <si>
    <t>79925,80020</t>
  </si>
  <si>
    <t>6.12</t>
  </si>
  <si>
    <t>Будівництво ТП-10/0,4 для розвантаження ТП-17 та ТП-16, с.Зміївка, Бериславський район</t>
  </si>
  <si>
    <t>79022,79786</t>
  </si>
  <si>
    <t>7.1</t>
  </si>
  <si>
    <t>Реконструкція ПЛ-10кВ Ф-504 від ПС-35/10 "Білозерська"</t>
  </si>
  <si>
    <t>76462,76997</t>
  </si>
  <si>
    <t>7.2</t>
  </si>
  <si>
    <t>Реконструкція ПЛ-10кВ Ф-1974 від ПС-35/10 “К.Лагері”, с. Кринки</t>
  </si>
  <si>
    <t>77908,78200</t>
  </si>
  <si>
    <t>7.3</t>
  </si>
  <si>
    <t>Реконструкція ПЛ-10кВ Ф-1976 від ПС-35/10 “К.Лагері”, с. Підстепне</t>
  </si>
  <si>
    <t>77907,78201</t>
  </si>
  <si>
    <t>7.4</t>
  </si>
  <si>
    <t>Реконструкція ПЛ-10кВ Ф-1114 від ПС-35/10 "Козацька", с. Веселе</t>
  </si>
  <si>
    <t>77906,78199</t>
  </si>
  <si>
    <t>7.5</t>
  </si>
  <si>
    <t>Реконструкція ПЛ-10кВ Ф-762 від ПС-35/10 "Садово", с. Садове</t>
  </si>
  <si>
    <t>76461,76995</t>
  </si>
  <si>
    <t>7.6</t>
  </si>
  <si>
    <t xml:space="preserve">Реконструкція ПЛ-10кВ Ф-723 від ПС-35/10 "Стрілкове", с.Стрілкове </t>
  </si>
  <si>
    <t>79023,79781</t>
  </si>
  <si>
    <t>7.7</t>
  </si>
  <si>
    <t>Реконструкція ПЛ-10кВ Ф-4019 від ПС 35/10 “МИС”, смт.Зеленівка</t>
  </si>
  <si>
    <t>76463,77280</t>
  </si>
  <si>
    <t>7.8</t>
  </si>
  <si>
    <t xml:space="preserve">Реконструкція ПЛ-10кВ Ф-555 від ПС-35/10 "Дар’ївська", с. Дар'ївка </t>
  </si>
  <si>
    <t>76964,79609</t>
  </si>
  <si>
    <t>7.9</t>
  </si>
  <si>
    <t xml:space="preserve">Реконструкція ПЛ-10кВ Ф-573 від ПС-35/10 "Олександрівка", с. Олександрівка </t>
  </si>
  <si>
    <t>76966,79606</t>
  </si>
  <si>
    <t>7.10</t>
  </si>
  <si>
    <t>Реконструкція ПЛ-10 кВ Ф-322 від ПС-35/10 "В.Лепетиха", смт. В.Лепетиха</t>
  </si>
  <si>
    <t>7.11</t>
  </si>
  <si>
    <t>Реконструкція ПЛ-6 кВ Ф-3408 від ПС 35/10 “Антоновка”, смт. Антонівка</t>
  </si>
  <si>
    <t>76965,79605</t>
  </si>
  <si>
    <t>8.1</t>
  </si>
  <si>
    <t>Реконструкція ЗТП-446 із встановленням вакуумних вимикачів, м.Херсон</t>
  </si>
  <si>
    <t>03191693</t>
  </si>
  <si>
    <t>ПП "ТПК"Медвейс",ТОВ"ПРОФІ-ТОРГ",ТОВ "Ексім-Прилад",ТОВ"ЛК ЕНЕРГІЯ",ТОВ "ОАСУ ЕНЕРГО",ТОВ "Профі-Лайт",ТОВ "Торговий дім Одеського кабельного заводу "Одескабель",ТОВ "ЮГСВЕТ"</t>
  </si>
  <si>
    <t>8.2</t>
  </si>
  <si>
    <t>Реконструкція ЗТП-588 встановленням вакуумного вимикача, м.Херсон</t>
  </si>
  <si>
    <t>03191720</t>
  </si>
  <si>
    <t>8.3</t>
  </si>
  <si>
    <t>Реконструкція ЗТП-580 із встановленням вакуумного вимикача, м.Херсон</t>
  </si>
  <si>
    <t>03191730</t>
  </si>
  <si>
    <t>ПП "ТПК"Медвейс",ТОВАРИСТВО З ОБМЕЖЕНОЮ ВІДПОВІДАЛЬНІСТЮ"ПРОФІ-ТОРГ",ТОВ "Ексім-Прилад",ТОВ"ЛК ЕНЕРГІЯ",ТОВ "ОАСУ ЕНЕРГО",ТОВ "Профі-Лайт",ТОВ "Торговий дім Одеського кабельного заводу "Одескабель",ТОВ "ЮГСВЕТ"</t>
  </si>
  <si>
    <t>8.4</t>
  </si>
  <si>
    <t>Реконструкція ЗТП-215 із встановленням вакуумного вимикача, м.Херсон</t>
  </si>
  <si>
    <t>03191699</t>
  </si>
  <si>
    <t>ПП "ТПК"Медвейс",ПП "Ферумбуденерго",ТОВ"ПРОФІ-ТОРГ",ТОВ "Ексім-Прилад",ТОВ "ЕПІЦЕНТР К",ТОВ"ЛК ЕНЕРГІЯ",ТОВ "ОАСУ ЕНЕРГО",ТОВ "Торговий дім Одеського кабельного заводу "Одескабель",ТОВ "ЮГСВЕТ"</t>
  </si>
  <si>
    <t>8.5</t>
  </si>
  <si>
    <t>Реконструкція ЗТП-52 із встановленням вакуумного вимикача, м.Херсон</t>
  </si>
  <si>
    <t>03191872</t>
  </si>
  <si>
    <t>8.6</t>
  </si>
  <si>
    <t>Реконструкція ЗТП-457 із встановленням вакуумного вимикача, м.Херсон</t>
  </si>
  <si>
    <t>03191738</t>
  </si>
  <si>
    <t>8.7</t>
  </si>
  <si>
    <t>Реконструкція ЗТП-508 із встановленням вакуумного вимикача, м.Херсон</t>
  </si>
  <si>
    <t>03191737</t>
  </si>
  <si>
    <t>8.8</t>
  </si>
  <si>
    <t>Реконструкція ЗТП-260 із встановленням вакуумного вимикача, м.Херсон</t>
  </si>
  <si>
    <t>03191884</t>
  </si>
  <si>
    <t>8.9</t>
  </si>
  <si>
    <t>Реконструкція ЗТП-31 із встановленням вакуумного вимикача,м.Н.Каховка</t>
  </si>
  <si>
    <t>03191722</t>
  </si>
  <si>
    <t>Реконструкція пристроїв РЗА ПС — 150/35/10 кВ «Новотроїцька». Заміна панелі  ЕПЗ — 1636  ПЛ-150 "Н.Тимофіївка-1"  на пристрій  Діамант L014  або аналог</t>
  </si>
  <si>
    <t>ПОСЛУГА</t>
  </si>
  <si>
    <t>18/12</t>
  </si>
  <si>
    <t>ТОВ Фірма "Релеекспорт"</t>
  </si>
  <si>
    <t>Реконструкція пристроїв РЗА  ПС-150/35/10кВ ""Рубановка"". 
Заміна електромеханічних захистів ПЛ-35кВ на РС83-АВ2  або аналог</t>
  </si>
  <si>
    <t>ТОВ"Комплектенергопоставка"</t>
  </si>
  <si>
    <t>Реконструкція ПС 35/10кВ “Основа”(інв 014915) c заміной обладнання РЗА та сигналізації.</t>
  </si>
  <si>
    <t>03191383</t>
  </si>
  <si>
    <t>ТОВ"Комплектенергопоставка",ТОВ"ТЕН Енерго",ТОВ "Торговий дім Одеського кабельного заводу "Одескабель",ТОВ Фірма "Релеекспорт",ФОП Богаченков Андрій Геннадйович</t>
  </si>
  <si>
    <t>Реконструкція обладнання ПС 35/10кВ “Константиновка” (інв №009561)
щодо модернізації обладнання РЗА та облаштування їх комплексом охоронної сигналізації.</t>
  </si>
  <si>
    <t>03191468</t>
  </si>
  <si>
    <t>Реконструкція обладнання ПС 35/10кВ “Коробки”(інв 011073)
щодо модернізації обладнання РЗА та облаштування їх комплексом охоронної сигналізації.</t>
  </si>
  <si>
    <t>03191463</t>
  </si>
  <si>
    <t>Реконструкція обладнання ПС 35/10кВ “Озеряни”(інв 009085)
щодо модернізації обладнання РЗА та облаштування їх комплексом охоронної сигналізації.</t>
  </si>
  <si>
    <t>03191471</t>
  </si>
  <si>
    <t>Реконструкція обладнання ПС 35/10кВ “Ольгино”(інв 009636)
щодо модернізації обладнання РЗА та облаштування їх комплексом охоронної сигналізації.</t>
  </si>
  <si>
    <t>03191465</t>
  </si>
  <si>
    <t>ТОВ"Комплектенергопоставка",ТОВ "ЛІВАЙН ТОРГ",ТОВ"ТЕН Енерго",ТОВ "Торговий дім Одеського кабельного заводу "Одескабель",ТОВ Фірма "Релеекспорт",ФОП Богаченков Андрій Геннадйович</t>
  </si>
  <si>
    <t>Реконструкція обладнання ПС 35/10кВ “Осокоровка”(інв 005380) щодо модернізації обладнання РЗА та облаштування їх комплексом охоронної сигналізації.</t>
  </si>
  <si>
    <t>03191382</t>
  </si>
  <si>
    <t>ТОВ"Комплектенергопоставка",ТОВ "ЛІВАЙН ТОРГ",ТОВ "Торговий дім Одеського кабельного заводу "Одескабель",ТОВ Фірма "Релеекспорт",ФОП Богаченков Андрій Геннадйович</t>
  </si>
  <si>
    <t>Реконструкція обладнання ПС 35/10кВ “Первомаевка”(інв 008182)
щодо модернізації обладнання РЗА та облаштування їх комплексом охоронної сигналізації.</t>
  </si>
  <si>
    <t>03191469</t>
  </si>
  <si>
    <t>Реконструкція обладнання ПС 35/10кВ “Таврийская”(інв 019584)
щодо модернізації обладнання РЗА та облаштування їх комплексом охоронної сигналізації.</t>
  </si>
  <si>
    <t>03191384</t>
  </si>
  <si>
    <t>Реконструкція обладнання ПС 35/10кВ “Щорса”(інв 014909)
щодо модернізації обладнання РЗА та облаштування їх комплексом охоронної сигналізації.</t>
  </si>
  <si>
    <t>03191466</t>
  </si>
  <si>
    <t>Реконструкція обладнання ПС 35/10кВ “Приазовская”(інв 009081)
щодо модернізації обладнання РЗА та облаштування їх комплексом охоронної сигналізації.</t>
  </si>
  <si>
    <t>03191467</t>
  </si>
  <si>
    <t>21</t>
  </si>
  <si>
    <t>Реконструкція обладнання ПС 35/10кВ “Вишневая”(інв 003286)
щодо модернізації обладнання РЗА та облаштування їх комплексом охоронної сигналізації.</t>
  </si>
  <si>
    <t>03191380</t>
  </si>
  <si>
    <t>22</t>
  </si>
  <si>
    <t>Реконструкція обладнання ПС 35/10кВ “Н.Кубань”(інв 003283)
щодо модернізації обладнання РЗА та облаштування їх комплексом охоронної сигналізації.</t>
  </si>
  <si>
    <t>03191381</t>
  </si>
  <si>
    <t>23</t>
  </si>
  <si>
    <t>Реконструкція обладнання ПС 35/10кВ “П.Покровская”(інв 012160)
щодо модернізації обладнання РЗА та облаштування їх комплексом охоронної сигналізації.</t>
  </si>
  <si>
    <t>03191470</t>
  </si>
  <si>
    <t>24</t>
  </si>
  <si>
    <t>Реконструкція обладнання ПС 35/10кВ “Дружбовка”(інв 011811)
щодо модернізації обладнання РЗА та облаштування їх комплексом охоронної сигналізації.</t>
  </si>
  <si>
    <t>03191464</t>
  </si>
  <si>
    <t>ТОВ"Комплектенергопоставка",ТОВ "ЛІВАЙН ТОРГ",ТОВ"ТЕН Енерго",ТОВ "Торговий дім Одеського кабельного заводу "Одескабель",ФОП Богаченков Андрій Геннадйович</t>
  </si>
  <si>
    <t>25</t>
  </si>
  <si>
    <t>Реконструкція обладнання ПС 35/10кВ “Ж.Порт”(інв 004688)
щодо модернізації обладнання РЗА та облаштування їх комплексом охоронної сигналізації.</t>
  </si>
  <si>
    <t>03191379</t>
  </si>
  <si>
    <t>26</t>
  </si>
  <si>
    <t>Реконструкція пристроїв РЗА  ПС-35/10кВ Заря РЕМ (1шт).  Заміна електромеханічних захистів силових трансформаторів на шафи РШ-13М  або аналог</t>
  </si>
  <si>
    <t>112</t>
  </si>
  <si>
    <t>ПП "Мет-Ал",ТОВ "РЗА СИСТЕМЗ",ТОВ "ЕНЕРГОСНАБ 2013",ТОВ "Торговий дім Одеського кабельного заводу "Одескабель",ТОВ "ЮГСВЕТ",ФОП Котенко Віктор Миколайович</t>
  </si>
  <si>
    <t>27</t>
  </si>
  <si>
    <t>Реконструкція пристроїв РЗА  ПС-35/10кВ Щорса  (2шт).  Заміна електромеханічних захистів силових трансформаторів на шафи РШ-13М  або аналог</t>
  </si>
  <si>
    <t>103</t>
  </si>
  <si>
    <t>28</t>
  </si>
  <si>
    <t>Реконструкція схеми живлення постійного оперативного струму ПС-35/10кВ “МИС” з встановленням шафи постійного оперативного струму ШОТ-01 з акумуляторною батареєю</t>
  </si>
  <si>
    <t>100</t>
  </si>
  <si>
    <t>ТОВ "РЗА СИСТЕМЗ",ТОВ "ЕНЕРГОСНАБ 2013",ТОВ "Торговий дім Одеського кабельного заводу "Одескабель",ТОВ "ЮГСВЕТ",ФОП Котенко Віктор Миколайович</t>
  </si>
  <si>
    <t>29</t>
  </si>
  <si>
    <t>Реконструкція пристроїв РЗА  СВВ-35кВ  ПС-150/35/10кВ ""Дудчино"". 
Заміна електромеханічних захистів СВВ-35кВ  на МП пристрій РЗА типу МРЗС-05-02  або аналог</t>
  </si>
  <si>
    <t>151</t>
  </si>
  <si>
    <t>ПП "Мет-Ал",ТОВ "Ексім-Прилад",ТОВ "ЕНЕРГОСНАБ 2013",ТОВ"Комплектенергопоставка",ТОВ"ТЕН Енерго",ТОВ "Торговий дім Одеського кабельного заводу "Одескабель",ТОВ Фірма "Релеекспорт",ТОВ "ЮГСВЕТ",ФОП Котенко Віктор Миколайович</t>
  </si>
  <si>
    <t>30</t>
  </si>
  <si>
    <t>Реконструкція системи живлення постійного струму  ПС-150/35/10 «ХНПЗ».  Монтаж підзарядного пристрою  акумуляторної батареї 
 типу ШПКЕ-9801 (або аналог)</t>
  </si>
  <si>
    <t>99</t>
  </si>
  <si>
    <t>ТОВ "Акку - Енерго",ТОВ "Торговий дім Одеського кабельного заводу "Одескабель",ФОП Котенко Віктор Миколайович</t>
  </si>
  <si>
    <t>31</t>
  </si>
  <si>
    <t>Реконструкція системи живлення постійного струму  ПС-150/35/10 «Дудчино».  Монтаж підзарядного пристрою  акумуляторної батареї 
 типу ШПКЕ-9801 (або аналог)</t>
  </si>
  <si>
    <t>104</t>
  </si>
  <si>
    <t>ТОВ "Акку - Енерго",ТОВ "ЕНЕРГОСНАБ 2013",ТОВ "Торговий дім Одеського кабельного заводу "Одескабель",ТОВ "ЮГСВЕТ",ФОП Котенко Віктор Миколайович</t>
  </si>
  <si>
    <t>32</t>
  </si>
  <si>
    <t>ПС-150/35/10кВ „Виноградово” Реконструкція ВРП-150 із заміною ОД/КЗ-150кВ з встановленням елегазових вимикачів та трансформаторів струму</t>
  </si>
  <si>
    <t>Амортизація-4944,35, Реактив-10346,06</t>
  </si>
  <si>
    <t>ТОВ "Електра"</t>
  </si>
  <si>
    <t>33</t>
  </si>
  <si>
    <t>Реконструкція ПС-150/35/10 кВ “ГНС КОС” з заміною КРН-10 1, 2 с.ш. 10 кВ та 2-х ввідних вимикачів 10 кВ 2Т, 3Т Херсонська обл., Каховський р-н, с. Любимівка</t>
  </si>
  <si>
    <t>34</t>
  </si>
  <si>
    <t>Реконструкція ВРУ-150 кВ на ПС-150/35/10 кВ “Промышленная”</t>
  </si>
  <si>
    <t>75719,75719/1</t>
  </si>
  <si>
    <t>35</t>
  </si>
  <si>
    <t>Реконструкція ПС 35/10”Чернобаевская” з встановленням УКРП-10</t>
  </si>
  <si>
    <t>Реактив</t>
  </si>
  <si>
    <t>76012,76012/1</t>
  </si>
  <si>
    <t>ТОВ" НОВОТЕХЕЛЕКТРО"</t>
  </si>
  <si>
    <t>36</t>
  </si>
  <si>
    <t xml:space="preserve"> Реконструкція ПС 35/10 кВ "Сухарная" з заміною силового трансформатора 2Т ТДНС-10000/35/10 на ТДНС-10000/35/10 в м.Херсон </t>
  </si>
  <si>
    <t>211/08</t>
  </si>
  <si>
    <t>АВАРІЙНО-РЯТУВАЛЬНИЙ ЗАГІН СПЕЦІАЛЬНОГО ПРИЗНАЧЕННЯ ГОЛОВНОГО УПРАВЛІННЯ ДЕРЖАВНОЇ СЛУЖБИ УКРАЇНИ З НАДЗВИЧАЙНИХ СИТУАЦІЙ У  ХЕРСОНСЬКІЙ ОБЛАСТІ,ПРИВАТНА ФІРМА  "АРТИС",ТОВ "Автоформула Центр",ТОВ "ОАСУ ЕНЕРГО"</t>
  </si>
  <si>
    <t>Всього по  І - розділ</t>
  </si>
  <si>
    <t>II - розділ Заходи по зниженню та/або недопущенню понаднормативних витрат електроенергії.</t>
  </si>
  <si>
    <t>Зразковий лічильник переносний PWS-2  кл.точн.0,2 або аналог</t>
  </si>
  <si>
    <t>1018040072,1018056368,1018113556</t>
  </si>
  <si>
    <t>ТОВ "ЕЛ ЕНД ДЖИ МІТЕРІНГ"</t>
  </si>
  <si>
    <t>Переобладнання 1-о фазних ввідних пристроїв приватних будинків проблемних споживачів</t>
  </si>
  <si>
    <t>518717/054,518813/041,518988/038,518989/038,518990/038,519516/038,519517/038,519983/075,519984/075,520721/070,520755/072,520976/038,521068/054,521070/054,521118/070,521119/070,521325/039,521326/039,521856/072,522027/070,522311/039,522315/076,522317/076,523251/052,523253/052,523478/075,523479/075,523706/054,523707/054,523945/054,523950/054,523966/072,523968/072,524918/079,524919/079,525285/054,526248/072,526250/072,526724/054,526725/054,527264/052,527265/052,527266/052,527271/052,527421/070,527686/076,527687/076,527690/076,527772/041,527773/041,527779/075,527780/075,529398/041,529399/041,530339/070,530340/070,530670/075,530836/052,530837/052,530925/075,531142/075,531194/039,531294/038,531654/072,531655/072,531680/070,531681/070,531685/070,531709/076,531877/075,531878/075,531926/038,532462/041,532664/054,532665/054,532688/078,532689/078,532690/078,533534/054,533985/041,533986/041,534360/078,534361/078,534363/078,535226/054,535227/054,536057/070,536107/072,536700/054,536786/052,536787/052,536788/052,536789/052,536867/075,536868/075,537133/078,537134/078,537815/079,537816/079,540372/041,540373/041,540553/079,540554/079,540710/052,540711/052,540712/052,540756/079,540757/079,540770/079,540771/079,540780/079,540781/079,541537/054,546196/052,546197/052,546198/052,546872/079,546873/079,548656/041,548657/041,549325/072,550785/041,550786/041,551141/072,552021/072,552832/052,552833/052,552838/052,552919/041,553842/079,555492/078,557092/054,559643/052,559644/052,559645/052,559646/052,560056/075,560057/075</t>
  </si>
  <si>
    <t>ПП "ТПК"Медвейс", ПП"Енерго-Леп-Комплект", ТОВ"Комплектенергопоставка", ТОВ "СД Енергопласт", ТОВ "Торговий дім Одеського кабельного заводу "Одескабель",ТОВ "ЮГСВЕТ",ФОП Котенко Віктор Миколайович,ФОП Собко Ірина Олександрівна</t>
  </si>
  <si>
    <t>Переобладнання 3-и фазних ввідних пристроїв приватних будинків проблемних споживачів</t>
  </si>
  <si>
    <t>518509/070,518717/054,521945/041,522846/043,523546/043,541273/070,541274/070,542774/054,546926/054,553156/054,553157/054</t>
  </si>
  <si>
    <t>ПП "ТПК"Медвейс", ТОВ"Комплектенергопоставка",ТОВ "СД Енергопласт",ТОВ "Торговий дім Одеського кабельного заводу "Одескабель", ТОВ "ЮГСВЕТ", ФОП Собко Ірина Олександрівна</t>
  </si>
  <si>
    <t>Електролічильник багатофункціональний  3*100В 5 (10)А з інтерфейсом RS485</t>
  </si>
  <si>
    <t>акти червня-грудня</t>
  </si>
  <si>
    <t>ТОВ "Албат"</t>
  </si>
  <si>
    <t>Трансформатор струму Т-0.66  200/5кл. 0,5S</t>
  </si>
  <si>
    <t>ТОВ "ПРОМСЕРВІС"</t>
  </si>
  <si>
    <t>Трансформатор струму Т-0.66  300/5кл. 0,5S</t>
  </si>
  <si>
    <t>Трансформатор струму Т-0.66  600/5кл. 0,5S</t>
  </si>
  <si>
    <t>Лінійний пункт високовольтного обліку ПКУ-10 з терміналом ЛУЗОД</t>
  </si>
  <si>
    <t>ТОВ"ЛК ЕНЕРГІЯ"</t>
  </si>
  <si>
    <t>Електролічильник АСКОЕ побут однофазний багатофункціональний з PLC модемом, вбудованим реле, вбудованими датчиками магнітного та радіочастотного впливу</t>
  </si>
  <si>
    <t>Без джерел фінансування-11559,33, Реактив-25282,09, Прибуток-832,58</t>
  </si>
  <si>
    <t>ТОВ "ТЕЛЕКОМУНІКАЦІЙНІ ТЕХНОЛОГІЇ"</t>
  </si>
  <si>
    <t>Електролічильник АСКОЕ побут трифазний багатофункціональний прямого включення з PLC модемом, вбудованим реле, вбудованими датчиками магнітного та радіочастотного впливу</t>
  </si>
  <si>
    <t>Електролічильник АСКОЕ побут трифазний багатофункціональний трансформаторного включення з PLC модемом, вбудованим реле, вбудованими датчиками магнітного та радіочастотного впливу</t>
  </si>
  <si>
    <t>Маршрутизатор системи АСКОЕ побут з пристроєм грозозахисту</t>
  </si>
  <si>
    <t>ТОВ"АДД-Енергія",ТОВ "ТЕЛЕКОМУНІКАЦІЙНІ ТЕХНОЛОГІЇ"</t>
  </si>
  <si>
    <t>Всього по  II - розділ</t>
  </si>
  <si>
    <t>IІІ - розділ Впровадження та розвиток АСДТК.</t>
  </si>
  <si>
    <t>Телемеханізація ПС-154 кВ "Дудчино"</t>
  </si>
  <si>
    <t>03191423</t>
  </si>
  <si>
    <t>ТОВ" АЛКОМА"</t>
  </si>
  <si>
    <t>Телемеханізація ПС-154 кВ "Промбаза"</t>
  </si>
  <si>
    <t>03191461</t>
  </si>
  <si>
    <t>Телемеханізація ПС 35/10 кВ “Асканія Нова”</t>
  </si>
  <si>
    <t>Прибуток на виробничі інвестиції</t>
  </si>
  <si>
    <t>03/19-1178</t>
  </si>
  <si>
    <t>Багатоканальна автономна система запису</t>
  </si>
  <si>
    <t>1018038923</t>
  </si>
  <si>
    <t>ТОВ "Ексім-Прилад"</t>
  </si>
  <si>
    <t>Всього по  IІІ - розділ</t>
  </si>
  <si>
    <t>ІV - розділ Впровадження та розвиток інформаційних технологій.</t>
  </si>
  <si>
    <t>Закупівля нових робочих станцій</t>
  </si>
  <si>
    <t>53</t>
  </si>
  <si>
    <t>ТОВ "ІТ-ДЕВЕЛОПМЕНТ"</t>
  </si>
  <si>
    <t>Багатофункціональний пристрій (принтер/сканер/ксерокс) формату А4</t>
  </si>
  <si>
    <t>238</t>
  </si>
  <si>
    <t>ТОВ "НЕВАДА"</t>
  </si>
  <si>
    <t>Багатофункціональний пристрій (принтер/сканер/ксерокс) формату А4 (80000 стор/міс.)</t>
  </si>
  <si>
    <t>Принтер А4(200000 стор/міс.)</t>
  </si>
  <si>
    <t>239</t>
  </si>
  <si>
    <t>Багатофункціональний пристрій (принтер/сканер/ксерокс) формату А3</t>
  </si>
  <si>
    <t>266</t>
  </si>
  <si>
    <t>Джерело безперебійного живлення потужністю 9-12 кВА (3ф в 1ф)</t>
  </si>
  <si>
    <t>СМБпп34098</t>
  </si>
  <si>
    <t>ТОВ "ІТ-Інтегратор"</t>
  </si>
  <si>
    <t>Програмне забезпечення Microsoft EA (або аналог)</t>
  </si>
  <si>
    <t>ТОВ "Смартлінк Консалтинг"</t>
  </si>
  <si>
    <t>Програмне забезпечення комплексного захисту ESET  (або аналог)</t>
  </si>
  <si>
    <t>Програмне забезпечення Autodesk AutoCAD (або аналог)</t>
  </si>
  <si>
    <t>171</t>
  </si>
  <si>
    <t>Ноутбук для налагодження та обслуговування мікропроцесорних пристроїв РЗА (або аналог)</t>
  </si>
  <si>
    <t>62</t>
  </si>
  <si>
    <t>Сервер білінгу DELL (або аналог)</t>
  </si>
  <si>
    <t>СМБпп32657</t>
  </si>
  <si>
    <t>ТОВ "ІТ-ДЕВЕЛОПМЕНТ",ТОВ "ІТ-Інтегратор"</t>
  </si>
  <si>
    <t>Закупівля дискової підсистеми збереження даних</t>
  </si>
  <si>
    <t>113,134</t>
  </si>
  <si>
    <t>Всього по  ІV - розділ</t>
  </si>
  <si>
    <t>V - розділ Впровадження та розвиток систем зв'язку та телекомунікацій.</t>
  </si>
  <si>
    <t>Голосове обладнання VoIP зв'язку для розбудови Call-центру Херсонобленерго</t>
  </si>
  <si>
    <t>03191602,03191603,03191735</t>
  </si>
  <si>
    <t>Всього по  V - розділ</t>
  </si>
  <si>
    <t>VІ - розділ Модернізація та закупівля транспортних засобів.</t>
  </si>
  <si>
    <t>Автогідропідіймач IVECO Daily 4*2,      ЄВРО-5, 7 місць, дворядна кабіна (або аналог)</t>
  </si>
  <si>
    <t>ТОВ "УКРСПЕЦАВТОІНВЕСТ", ТОВ «Арсенал-2»</t>
  </si>
  <si>
    <t>KrASZ-G4BZB6 4*4, двигун УМЗ-275 2,693л 106к.с., ЄВРО-5 бензин, 6 місць з водієм  (або аналог)</t>
  </si>
  <si>
    <t>1018082181</t>
  </si>
  <si>
    <t>ТОВ "УКРСПЕЦАВТОІНВЕСТ"</t>
  </si>
  <si>
    <t>Ford Tourneo Custom F300L2H1 або аналог</t>
  </si>
  <si>
    <t>ТОВ "ХЕРСОН МОТОР КОМПАНІ"</t>
  </si>
  <si>
    <t>Всього по  VІ - розділ</t>
  </si>
  <si>
    <t>VII - розділ Інше.</t>
  </si>
  <si>
    <t>Тепловізор testo 890-2 з комплектом додаткового приладдя</t>
  </si>
  <si>
    <t>1018060544</t>
  </si>
  <si>
    <t>ТОВ "ЕКСІМКАРГОТРЕЙД"</t>
  </si>
  <si>
    <t>Колонка насадочна Haye Sep №80/100</t>
  </si>
  <si>
    <t>Колонка насадочна СаА 0,2/0,4мм</t>
  </si>
  <si>
    <t>Вимірювач параметрів каналів тональної частоти ТЧ-ПРО (або аналог)</t>
  </si>
  <si>
    <t>1018082828</t>
  </si>
  <si>
    <t>ТОВ"Компанія Укрінтек"</t>
  </si>
  <si>
    <t>Бензогенератор Vitals(або аналог) 5,0 кВт</t>
  </si>
  <si>
    <t>1018060531</t>
  </si>
  <si>
    <t>ТОВ"Укрпрофіт"</t>
  </si>
  <si>
    <t>Комплект обладнання для перевірки проводових кабелів зв'язку та ВОЛЗ</t>
  </si>
  <si>
    <t>Аналізатор якості електричної енергії SATEC PM175-U-5-50HZ-ACDC-ETH або аналог</t>
  </si>
  <si>
    <t>Придбання перевірочної апаратури Цифровий Вимірювальний комплекс  “Циклон-115”  або аналог</t>
  </si>
  <si>
    <t>Пристрій для перевірки простих пристроїв РЗА Compano 100</t>
  </si>
  <si>
    <t>Бензо-генератор Vitals(або аналог) 3,0 кВт</t>
  </si>
  <si>
    <t>1018113708</t>
  </si>
  <si>
    <t>Вольтамперфазометр  ВАФ-А</t>
  </si>
  <si>
    <t>1018127070</t>
  </si>
  <si>
    <t>Всього по  VII - розділ</t>
  </si>
  <si>
    <t xml:space="preserve">Всього по програмі  </t>
  </si>
  <si>
    <t>_____________________</t>
  </si>
  <si>
    <t>І.М.Сафронов</t>
  </si>
  <si>
    <t>М.П,</t>
  </si>
  <si>
    <t xml:space="preserve">     ( підпис)</t>
  </si>
  <si>
    <t>Директор технічний</t>
  </si>
  <si>
    <t>В.Д. Гончаров</t>
  </si>
  <si>
    <t xml:space="preserve">     (підпис)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</si>
</sst>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0.00%"/>
  </numFmts>
  <fonts count="18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0"/>
      <name val="Times New Roman Cyr"/>
      <family val="1"/>
    </font>
    <font>
      <sz val="12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8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1" xfId="20" applyFont="1" applyFill="1" applyBorder="1" applyAlignment="1" applyProtection="1">
      <alignment horizontal="center" vertical="center"/>
      <protection/>
    </xf>
    <xf numFmtId="164" fontId="4" fillId="0" borderId="1" xfId="20" applyFont="1" applyFill="1" applyBorder="1" applyAlignment="1" applyProtection="1">
      <alignment horizontal="left" vertical="center" indent="1"/>
      <protection/>
    </xf>
    <xf numFmtId="164" fontId="5" fillId="0" borderId="2" xfId="20" applyFont="1" applyFill="1" applyBorder="1" applyAlignment="1" applyProtection="1">
      <alignment horizontal="center" vertical="center"/>
      <protection/>
    </xf>
    <xf numFmtId="164" fontId="6" fillId="0" borderId="1" xfId="20" applyFont="1" applyFill="1" applyBorder="1" applyAlignment="1" applyProtection="1">
      <alignment horizontal="left" vertical="center" indent="1"/>
      <protection/>
    </xf>
    <xf numFmtId="164" fontId="6" fillId="0" borderId="3" xfId="20" applyFont="1" applyFill="1" applyBorder="1" applyAlignment="1" applyProtection="1">
      <alignment horizontal="center" vertical="center"/>
      <protection/>
    </xf>
    <xf numFmtId="165" fontId="6" fillId="0" borderId="4" xfId="20" applyNumberFormat="1" applyFont="1" applyFill="1" applyBorder="1" applyAlignment="1" applyProtection="1">
      <alignment horizontal="center" vertical="center"/>
      <protection locked="0"/>
    </xf>
    <xf numFmtId="164" fontId="6" fillId="0" borderId="4" xfId="20" applyFont="1" applyFill="1" applyBorder="1" applyAlignment="1" applyProtection="1">
      <alignment horizontal="center" vertical="center"/>
      <protection/>
    </xf>
    <xf numFmtId="165" fontId="6" fillId="0" borderId="5" xfId="20" applyNumberFormat="1" applyFont="1" applyFill="1" applyBorder="1" applyAlignment="1" applyProtection="1">
      <alignment horizontal="center" vertical="center"/>
      <protection locked="0"/>
    </xf>
    <xf numFmtId="164" fontId="6" fillId="0" borderId="1" xfId="20" applyFont="1" applyFill="1" applyBorder="1" applyAlignment="1">
      <alignment horizontal="left" vertical="center" indent="1"/>
      <protection/>
    </xf>
    <xf numFmtId="164" fontId="0" fillId="0" borderId="0" xfId="20" applyFont="1" applyProtection="1">
      <alignment/>
      <protection/>
    </xf>
    <xf numFmtId="164" fontId="3" fillId="0" borderId="1" xfId="20" applyFont="1" applyFill="1" applyBorder="1" applyAlignment="1" applyProtection="1">
      <alignment horizontal="center" vertical="center" wrapText="1"/>
      <protection/>
    </xf>
    <xf numFmtId="164" fontId="6" fillId="0" borderId="1" xfId="20" applyFont="1" applyFill="1" applyBorder="1" applyAlignment="1" applyProtection="1">
      <alignment horizontal="center" vertical="center" wrapText="1"/>
      <protection/>
    </xf>
    <xf numFmtId="164" fontId="6" fillId="0" borderId="6" xfId="20" applyFont="1" applyFill="1" applyBorder="1" applyAlignment="1" applyProtection="1">
      <alignment horizontal="center" vertical="center" wrapText="1"/>
      <protection/>
    </xf>
    <xf numFmtId="164" fontId="0" fillId="0" borderId="0" xfId="20" applyFont="1" applyBorder="1" applyProtection="1">
      <alignment/>
      <protection/>
    </xf>
    <xf numFmtId="164" fontId="6" fillId="0" borderId="2" xfId="20" applyFont="1" applyFill="1" applyBorder="1" applyAlignment="1" applyProtection="1">
      <alignment horizontal="center" vertical="center" wrapText="1"/>
      <protection/>
    </xf>
    <xf numFmtId="164" fontId="6" fillId="0" borderId="1" xfId="20" applyFont="1" applyFill="1" applyBorder="1" applyAlignment="1" applyProtection="1">
      <alignment horizontal="center" vertical="top" wrapText="1"/>
      <protection/>
    </xf>
    <xf numFmtId="164" fontId="6" fillId="0" borderId="1" xfId="20" applyFont="1" applyFill="1" applyBorder="1" applyAlignment="1" applyProtection="1">
      <alignment horizontal="center" vertical="center"/>
      <protection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166" fontId="6" fillId="0" borderId="1" xfId="20" applyNumberFormat="1" applyFont="1" applyFill="1" applyBorder="1" applyAlignment="1" applyProtection="1">
      <alignment horizontal="center" vertical="center"/>
      <protection/>
    </xf>
    <xf numFmtId="167" fontId="6" fillId="0" borderId="1" xfId="20" applyNumberFormat="1" applyFont="1" applyFill="1" applyBorder="1" applyAlignment="1" applyProtection="1">
      <alignment horizontal="center" vertical="center"/>
      <protection/>
    </xf>
    <xf numFmtId="166" fontId="6" fillId="0" borderId="1" xfId="20" applyNumberFormat="1" applyFont="1" applyFill="1" applyBorder="1" applyAlignment="1" applyProtection="1">
      <alignment horizontal="center" vertical="center"/>
      <protection locked="0"/>
    </xf>
    <xf numFmtId="164" fontId="7" fillId="0" borderId="1" xfId="20" applyNumberFormat="1" applyFont="1" applyFill="1" applyBorder="1" applyAlignment="1" applyProtection="1">
      <alignment horizontal="center" vertical="center" wrapText="1"/>
      <protection/>
    </xf>
    <xf numFmtId="166" fontId="7" fillId="0" borderId="1" xfId="20" applyNumberFormat="1" applyFont="1" applyFill="1" applyBorder="1" applyAlignment="1" applyProtection="1">
      <alignment horizontal="center" vertical="center"/>
      <protection/>
    </xf>
    <xf numFmtId="164" fontId="7" fillId="0" borderId="0" xfId="20" applyFont="1" applyFill="1" applyProtection="1">
      <alignment/>
      <protection/>
    </xf>
    <xf numFmtId="164" fontId="6" fillId="0" borderId="0" xfId="20" applyFont="1" applyFill="1" applyProtection="1">
      <alignment/>
      <protection/>
    </xf>
    <xf numFmtId="164" fontId="8" fillId="0" borderId="0" xfId="20" applyFont="1" applyFill="1" applyProtection="1">
      <alignment/>
      <protection/>
    </xf>
    <xf numFmtId="164" fontId="5" fillId="0" borderId="0" xfId="21" applyFont="1" applyFill="1" applyBorder="1" applyAlignment="1" applyProtection="1">
      <alignment horizontal="left"/>
      <protection hidden="1"/>
    </xf>
    <xf numFmtId="164" fontId="4" fillId="0" borderId="0" xfId="21" applyFont="1" applyFill="1" applyBorder="1" applyAlignment="1" applyProtection="1">
      <alignment horizontal="left"/>
      <protection hidden="1"/>
    </xf>
    <xf numFmtId="164" fontId="6" fillId="0" borderId="0" xfId="20" applyFont="1" applyFill="1">
      <alignment/>
      <protection/>
    </xf>
    <xf numFmtId="164" fontId="6" fillId="0" borderId="0" xfId="20" applyFont="1" applyFill="1" applyAlignment="1">
      <alignment horizontal="center"/>
      <protection/>
    </xf>
    <xf numFmtId="164" fontId="6" fillId="0" borderId="0" xfId="20" applyFont="1" applyFill="1" applyAlignment="1">
      <alignment horizontal="right"/>
      <protection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4" fontId="9" fillId="0" borderId="0" xfId="20" applyFont="1" applyFill="1">
      <alignment/>
      <protection/>
    </xf>
    <xf numFmtId="166" fontId="10" fillId="0" borderId="0" xfId="0" applyNumberFormat="1" applyFont="1" applyFill="1" applyBorder="1" applyAlignment="1" applyProtection="1">
      <alignment horizontal="left" vertical="top" wrapText="1"/>
      <protection/>
    </xf>
    <xf numFmtId="164" fontId="7" fillId="0" borderId="0" xfId="21" applyFont="1" applyFill="1" applyProtection="1">
      <alignment/>
      <protection hidden="1"/>
    </xf>
    <xf numFmtId="164" fontId="6" fillId="0" borderId="0" xfId="21" applyFont="1" applyFill="1" applyProtection="1">
      <alignment/>
      <protection hidden="1"/>
    </xf>
    <xf numFmtId="164" fontId="6" fillId="0" borderId="0" xfId="20" applyFont="1" applyFill="1" applyBorder="1" applyAlignment="1">
      <alignment horizontal="center" wrapText="1"/>
      <protection/>
    </xf>
    <xf numFmtId="164" fontId="7" fillId="0" borderId="0" xfId="20" applyFont="1" applyFill="1">
      <alignment/>
      <protection/>
    </xf>
    <xf numFmtId="164" fontId="11" fillId="0" borderId="0" xfId="20" applyFont="1" applyFill="1">
      <alignment/>
      <protection/>
    </xf>
    <xf numFmtId="164" fontId="2" fillId="0" borderId="0" xfId="21" applyFont="1" applyFill="1" applyProtection="1">
      <alignment/>
      <protection hidden="1"/>
    </xf>
    <xf numFmtId="164" fontId="2" fillId="0" borderId="0" xfId="21" applyFont="1" applyFill="1" applyAlignment="1" applyProtection="1">
      <alignment/>
      <protection hidden="1"/>
    </xf>
    <xf numFmtId="164" fontId="6" fillId="0" borderId="0" xfId="21" applyFont="1" applyFill="1" applyAlignment="1" applyProtection="1">
      <alignment/>
      <protection hidden="1"/>
    </xf>
    <xf numFmtId="164" fontId="6" fillId="0" borderId="0" xfId="21" applyFont="1" applyFill="1" applyAlignment="1" applyProtection="1">
      <alignment horizontal="center"/>
      <protection hidden="1"/>
    </xf>
    <xf numFmtId="164" fontId="6" fillId="0" borderId="0" xfId="21" applyFont="1" applyFill="1" applyAlignment="1" applyProtection="1">
      <alignment horizontal="left"/>
      <protection hidden="1"/>
    </xf>
    <xf numFmtId="164" fontId="7" fillId="0" borderId="0" xfId="0" applyFont="1" applyAlignment="1">
      <alignment/>
    </xf>
    <xf numFmtId="164" fontId="12" fillId="0" borderId="0" xfId="0" applyFont="1" applyFill="1" applyBorder="1" applyAlignment="1" applyProtection="1">
      <alignment horizontal="left" vertical="top" wrapText="1"/>
      <protection/>
    </xf>
    <xf numFmtId="164" fontId="13" fillId="0" borderId="0" xfId="0" applyFont="1" applyFill="1" applyBorder="1" applyAlignment="1" applyProtection="1">
      <alignment horizontal="left" vertical="top" wrapText="1"/>
      <protection/>
    </xf>
    <xf numFmtId="164" fontId="12" fillId="0" borderId="1" xfId="0" applyFont="1" applyFill="1" applyBorder="1" applyAlignment="1" applyProtection="1">
      <alignment horizontal="center" vertical="top" wrapText="1"/>
      <protection/>
    </xf>
    <xf numFmtId="164" fontId="12" fillId="2" borderId="1" xfId="0" applyFont="1" applyFill="1" applyBorder="1" applyAlignment="1" applyProtection="1">
      <alignment horizontal="left" vertical="top" wrapText="1"/>
      <protection/>
    </xf>
    <xf numFmtId="164" fontId="12" fillId="0" borderId="1" xfId="0" applyFont="1" applyFill="1" applyBorder="1" applyAlignment="1" applyProtection="1">
      <alignment horizontal="left" vertical="top" wrapText="1"/>
      <protection/>
    </xf>
    <xf numFmtId="166" fontId="12" fillId="0" borderId="1" xfId="0" applyNumberFormat="1" applyFont="1" applyFill="1" applyBorder="1" applyAlignment="1" applyProtection="1">
      <alignment horizontal="left" vertical="top" wrapText="1"/>
      <protection/>
    </xf>
    <xf numFmtId="167" fontId="12" fillId="0" borderId="1" xfId="0" applyNumberFormat="1" applyFont="1" applyFill="1" applyBorder="1" applyAlignment="1" applyProtection="1">
      <alignment horizontal="left" vertical="top" wrapText="1"/>
      <protection/>
    </xf>
    <xf numFmtId="164" fontId="12" fillId="3" borderId="1" xfId="0" applyFont="1" applyFill="1" applyBorder="1" applyAlignment="1" applyProtection="1">
      <alignment horizontal="left" vertical="top" wrapText="1"/>
      <protection/>
    </xf>
    <xf numFmtId="166" fontId="12" fillId="3" borderId="1" xfId="0" applyNumberFormat="1" applyFont="1" applyFill="1" applyBorder="1" applyAlignment="1" applyProtection="1">
      <alignment horizontal="left" vertical="top" wrapText="1"/>
      <protection/>
    </xf>
    <xf numFmtId="164" fontId="14" fillId="0" borderId="1" xfId="0" applyFont="1" applyFill="1" applyBorder="1" applyAlignment="1" applyProtection="1">
      <alignment horizontal="left" vertical="top" wrapText="1"/>
      <protection/>
    </xf>
    <xf numFmtId="164" fontId="12" fillId="4" borderId="1" xfId="0" applyFont="1" applyFill="1" applyBorder="1" applyAlignment="1" applyProtection="1">
      <alignment horizontal="left" vertical="top" wrapText="1"/>
      <protection/>
    </xf>
    <xf numFmtId="166" fontId="12" fillId="4" borderId="1" xfId="0" applyNumberFormat="1" applyFont="1" applyFill="1" applyBorder="1" applyAlignment="1" applyProtection="1">
      <alignment horizontal="left" vertical="top" wrapText="1"/>
      <protection/>
    </xf>
    <xf numFmtId="164" fontId="12" fillId="0" borderId="0" xfId="0" applyFont="1" applyFill="1" applyBorder="1" applyAlignment="1" applyProtection="1">
      <alignment horizontal="left" vertical="center" wrapText="1"/>
      <protection/>
    </xf>
    <xf numFmtId="164" fontId="15" fillId="0" borderId="0" xfId="0" applyFont="1" applyFill="1" applyBorder="1" applyAlignment="1" applyProtection="1">
      <alignment horizontal="left" vertical="top" wrapText="1"/>
      <protection/>
    </xf>
    <xf numFmtId="164" fontId="16" fillId="0" borderId="0" xfId="0" applyFont="1" applyAlignment="1">
      <alignment/>
    </xf>
    <xf numFmtId="164" fontId="15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4" fontId="17" fillId="0" borderId="0" xfId="0" applyFont="1" applyAlignment="1">
      <alignment/>
    </xf>
    <xf numFmtId="164" fontId="12" fillId="0" borderId="0" xfId="0" applyFont="1" applyFill="1" applyBorder="1" applyAlignment="1" applyProtection="1">
      <alignment horizontal="center" vertical="top" wrapText="1"/>
      <protection/>
    </xf>
    <xf numFmtId="164" fontId="17" fillId="0" borderId="0" xfId="21" applyFont="1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au?iue" xfId="20"/>
    <cellStyle name="Обычный_nkre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"/>
  <sheetViews>
    <sheetView zoomScale="48" zoomScaleNormal="48" workbookViewId="0" topLeftCell="A1">
      <selection activeCell="A1" sqref="A1"/>
    </sheetView>
  </sheetViews>
  <sheetFormatPr defaultColWidth="9.140625" defaultRowHeight="12.75"/>
  <cols>
    <col min="1" max="1" width="31.28125" style="1" customWidth="1"/>
    <col min="2" max="2" width="10.28125" style="1" customWidth="1"/>
    <col min="3" max="3" width="21.28125" style="1" customWidth="1"/>
    <col min="4" max="4" width="5.7109375" style="1" customWidth="1"/>
    <col min="5" max="5" width="21.421875" style="1" customWidth="1"/>
    <col min="6" max="6" width="12.57421875" style="1" customWidth="1"/>
    <col min="7" max="7" width="9.140625" style="1" customWidth="1"/>
    <col min="8" max="8" width="12.7109375" style="1" customWidth="1"/>
    <col min="9" max="16384" width="9.140625" style="1" customWidth="1"/>
  </cols>
  <sheetData>
    <row r="1" ht="60" customHeight="1"/>
    <row r="2" spans="1:5" ht="26.25" customHeight="1">
      <c r="A2" s="2" t="s">
        <v>0</v>
      </c>
      <c r="B2" s="2"/>
      <c r="C2" s="2"/>
      <c r="D2" s="2"/>
      <c r="E2" s="2"/>
    </row>
    <row r="3" spans="1:5" ht="29.25" customHeight="1">
      <c r="A3" s="3" t="s">
        <v>1</v>
      </c>
      <c r="B3" s="4" t="s">
        <v>2</v>
      </c>
      <c r="C3" s="4"/>
      <c r="D3" s="4"/>
      <c r="E3" s="4"/>
    </row>
    <row r="4" spans="1:5" ht="26.25" customHeight="1">
      <c r="A4" s="5" t="s">
        <v>3</v>
      </c>
      <c r="B4" s="6" t="s">
        <v>4</v>
      </c>
      <c r="C4" s="7">
        <v>43466</v>
      </c>
      <c r="D4" s="8" t="s">
        <v>5</v>
      </c>
      <c r="E4" s="9">
        <v>43830</v>
      </c>
    </row>
    <row r="5" spans="1:5" ht="22.5" customHeight="1">
      <c r="A5" s="10" t="s">
        <v>6</v>
      </c>
      <c r="B5" s="6" t="s">
        <v>4</v>
      </c>
      <c r="C5" s="7">
        <v>43466</v>
      </c>
      <c r="D5" s="8" t="s">
        <v>5</v>
      </c>
      <c r="E5" s="9">
        <v>43830</v>
      </c>
    </row>
  </sheetData>
  <sheetProtection selectLockedCells="1" selectUnlockedCells="1"/>
  <mergeCells count="2">
    <mergeCell ref="A2:E2"/>
    <mergeCell ref="B3:E3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="65" zoomScaleNormal="65" workbookViewId="0" topLeftCell="A4">
      <selection activeCell="H13" sqref="H13"/>
    </sheetView>
  </sheetViews>
  <sheetFormatPr defaultColWidth="9.140625" defaultRowHeight="12.75"/>
  <cols>
    <col min="1" max="1" width="4.7109375" style="11" customWidth="1"/>
    <col min="2" max="2" width="29.8515625" style="11" customWidth="1"/>
    <col min="3" max="3" width="18.57421875" style="11" customWidth="1"/>
    <col min="4" max="4" width="25.140625" style="11" customWidth="1"/>
    <col min="5" max="5" width="18.7109375" style="11" customWidth="1"/>
    <col min="6" max="6" width="21.57421875" style="11" customWidth="1"/>
    <col min="7" max="7" width="17.28125" style="11" customWidth="1"/>
    <col min="8" max="8" width="19.57421875" style="11" customWidth="1"/>
    <col min="9" max="16384" width="9.140625" style="11" customWidth="1"/>
  </cols>
  <sheetData>
    <row r="2" spans="1:8" ht="21" customHeight="1">
      <c r="A2" s="12" t="s">
        <v>7</v>
      </c>
      <c r="B2" s="12"/>
      <c r="C2" s="12"/>
      <c r="D2" s="12"/>
      <c r="E2" s="12"/>
      <c r="F2" s="12"/>
      <c r="G2" s="12"/>
      <c r="H2" s="12"/>
    </row>
    <row r="3" spans="1:8" s="15" customFormat="1" ht="48" customHeight="1">
      <c r="A3" s="13" t="s">
        <v>8</v>
      </c>
      <c r="B3" s="13" t="s">
        <v>9</v>
      </c>
      <c r="C3" s="13" t="s">
        <v>10</v>
      </c>
      <c r="D3" s="13" t="s">
        <v>11</v>
      </c>
      <c r="E3" s="14" t="s">
        <v>12</v>
      </c>
      <c r="F3" s="14"/>
      <c r="G3" s="13" t="s">
        <v>13</v>
      </c>
      <c r="H3" s="13" t="s">
        <v>14</v>
      </c>
    </row>
    <row r="4" spans="1:8" s="15" customFormat="1" ht="45" customHeight="1">
      <c r="A4" s="13"/>
      <c r="B4" s="13"/>
      <c r="C4" s="13"/>
      <c r="D4" s="13"/>
      <c r="E4" s="16" t="s">
        <v>15</v>
      </c>
      <c r="F4" s="13" t="s">
        <v>16</v>
      </c>
      <c r="G4" s="13"/>
      <c r="H4" s="13"/>
    </row>
    <row r="5" spans="1:8" s="15" customFormat="1" ht="14.2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8">
        <v>8</v>
      </c>
    </row>
    <row r="6" spans="1:8" ht="45">
      <c r="A6" s="18">
        <v>1</v>
      </c>
      <c r="B6" s="19" t="s">
        <v>17</v>
      </c>
      <c r="C6" s="20">
        <v>159782.51</v>
      </c>
      <c r="D6" s="20">
        <v>159782.51</v>
      </c>
      <c r="E6" s="20">
        <f>151482.9425</f>
        <v>151482.9425</v>
      </c>
      <c r="F6" s="20">
        <v>151482.9425</v>
      </c>
      <c r="G6" s="21">
        <f aca="true" t="shared" si="0" ref="G6:G13">E6/D6</f>
        <v>0.9480570964869685</v>
      </c>
      <c r="H6" s="20">
        <f aca="true" t="shared" si="1" ref="H6:H12">D6-E6</f>
        <v>8299.567500000005</v>
      </c>
    </row>
    <row r="7" spans="1:8" ht="45">
      <c r="A7" s="18">
        <v>2</v>
      </c>
      <c r="B7" s="19" t="s">
        <v>18</v>
      </c>
      <c r="C7" s="20">
        <v>45685.06</v>
      </c>
      <c r="D7" s="20">
        <v>45685.06</v>
      </c>
      <c r="E7" s="20">
        <v>43507.21</v>
      </c>
      <c r="F7" s="20">
        <v>43507.205</v>
      </c>
      <c r="G7" s="21">
        <f t="shared" si="0"/>
        <v>0.952329054618731</v>
      </c>
      <c r="H7" s="20">
        <f t="shared" si="1"/>
        <v>2177.8499999999985</v>
      </c>
    </row>
    <row r="8" spans="1:8" ht="73.5">
      <c r="A8" s="18">
        <v>3</v>
      </c>
      <c r="B8" s="19" t="s">
        <v>19</v>
      </c>
      <c r="C8" s="20">
        <v>5005.6</v>
      </c>
      <c r="D8" s="20">
        <v>5005.6</v>
      </c>
      <c r="E8" s="20">
        <v>5005.601589999999</v>
      </c>
      <c r="F8" s="20">
        <v>5005.601589999999</v>
      </c>
      <c r="G8" s="21">
        <f t="shared" si="0"/>
        <v>1.0000003176442382</v>
      </c>
      <c r="H8" s="20">
        <f t="shared" si="1"/>
        <v>-0.0015899999989414937</v>
      </c>
    </row>
    <row r="9" spans="1:8" ht="30.75">
      <c r="A9" s="18">
        <v>4</v>
      </c>
      <c r="B9" s="19" t="s">
        <v>20</v>
      </c>
      <c r="C9" s="20">
        <v>6312.2</v>
      </c>
      <c r="D9" s="20">
        <v>6312.2</v>
      </c>
      <c r="E9" s="20">
        <v>6199.207630000001</v>
      </c>
      <c r="F9" s="20">
        <v>6199.207630000001</v>
      </c>
      <c r="G9" s="21">
        <f t="shared" si="0"/>
        <v>0.9820993678907514</v>
      </c>
      <c r="H9" s="20">
        <f t="shared" si="1"/>
        <v>112.99236999999903</v>
      </c>
    </row>
    <row r="10" spans="1:8" ht="30.75">
      <c r="A10" s="18">
        <v>5</v>
      </c>
      <c r="B10" s="19" t="s">
        <v>21</v>
      </c>
      <c r="C10" s="20">
        <v>275</v>
      </c>
      <c r="D10" s="20">
        <v>275</v>
      </c>
      <c r="E10" s="20">
        <v>244.338</v>
      </c>
      <c r="F10" s="20">
        <v>244.338</v>
      </c>
      <c r="G10" s="21">
        <f t="shared" si="0"/>
        <v>0.8885018181818182</v>
      </c>
      <c r="H10" s="20">
        <f t="shared" si="1"/>
        <v>30.662000000000006</v>
      </c>
    </row>
    <row r="11" spans="1:8" ht="30.75">
      <c r="A11" s="18">
        <v>6</v>
      </c>
      <c r="B11" s="19" t="s">
        <v>22</v>
      </c>
      <c r="C11" s="22">
        <v>9051.58</v>
      </c>
      <c r="D11" s="22">
        <v>9051.58</v>
      </c>
      <c r="E11" s="22">
        <v>8670.041659999999</v>
      </c>
      <c r="F11" s="22">
        <v>8670.041659999999</v>
      </c>
      <c r="G11" s="21">
        <f t="shared" si="0"/>
        <v>0.9578484264625622</v>
      </c>
      <c r="H11" s="20">
        <f t="shared" si="1"/>
        <v>381.53834000000097</v>
      </c>
    </row>
    <row r="12" spans="1:8" ht="16.5">
      <c r="A12" s="18">
        <v>7</v>
      </c>
      <c r="B12" s="19" t="s">
        <v>23</v>
      </c>
      <c r="C12" s="22">
        <v>2349.83</v>
      </c>
      <c r="D12" s="22">
        <v>2349.83</v>
      </c>
      <c r="E12" s="22">
        <v>2316.20167</v>
      </c>
      <c r="F12" s="22">
        <v>2316.20167</v>
      </c>
      <c r="G12" s="21">
        <f t="shared" si="0"/>
        <v>0.985689037079278</v>
      </c>
      <c r="H12" s="20">
        <f t="shared" si="1"/>
        <v>33.628330000000005</v>
      </c>
    </row>
    <row r="13" spans="1:8" ht="16.5" customHeight="1">
      <c r="A13" s="23" t="s">
        <v>24</v>
      </c>
      <c r="B13" s="23"/>
      <c r="C13" s="24">
        <f>SUM(C6:C12)+0.22</f>
        <v>228462</v>
      </c>
      <c r="D13" s="24">
        <f>SUM(D6:D12)+0.22</f>
        <v>228462</v>
      </c>
      <c r="E13" s="24">
        <f>SUM(E6:E12)</f>
        <v>217425.54305</v>
      </c>
      <c r="F13" s="24">
        <f>SUM(F6:F12)</f>
        <v>217425.53805</v>
      </c>
      <c r="G13" s="21">
        <f t="shared" si="0"/>
        <v>0.9516923735675955</v>
      </c>
      <c r="H13" s="20">
        <f>SUM(H6:H12)+0.22</f>
        <v>11036.456950000003</v>
      </c>
    </row>
    <row r="14" spans="1:8" ht="16.5">
      <c r="A14" s="25"/>
      <c r="B14" s="26"/>
      <c r="C14" s="26"/>
      <c r="D14" s="26"/>
      <c r="E14" s="26"/>
      <c r="F14" s="26"/>
      <c r="G14" s="26"/>
      <c r="H14" s="26"/>
    </row>
    <row r="15" spans="1:10" s="27" customFormat="1" ht="16.5">
      <c r="A15" s="25"/>
      <c r="B15" s="26"/>
      <c r="C15" s="26"/>
      <c r="D15" s="26"/>
      <c r="E15" s="26"/>
      <c r="F15" s="26"/>
      <c r="G15" s="26"/>
      <c r="H15" s="26"/>
      <c r="I15" s="25"/>
      <c r="J15" s="25"/>
    </row>
    <row r="16" spans="1:15" s="35" customFormat="1" ht="16.5">
      <c r="A16" s="28" t="s">
        <v>25</v>
      </c>
      <c r="B16" s="29"/>
      <c r="C16" s="30"/>
      <c r="D16" s="31" t="s">
        <v>26</v>
      </c>
      <c r="E16" s="31"/>
      <c r="F16" s="31" t="s">
        <v>27</v>
      </c>
      <c r="G16" s="32"/>
      <c r="H16" s="31"/>
      <c r="I16" s="33"/>
      <c r="J16" s="34"/>
      <c r="K16" s="34"/>
      <c r="L16" s="34"/>
      <c r="O16" s="36"/>
    </row>
    <row r="17" spans="1:12" s="41" customFormat="1" ht="16.5">
      <c r="A17" s="37"/>
      <c r="B17" s="38"/>
      <c r="C17" s="30"/>
      <c r="D17" s="31" t="s">
        <v>28</v>
      </c>
      <c r="E17" s="31"/>
      <c r="F17" s="39"/>
      <c r="G17" s="39"/>
      <c r="H17" s="31"/>
      <c r="I17" s="33"/>
      <c r="J17" s="40"/>
      <c r="K17" s="40"/>
      <c r="L17" s="40"/>
    </row>
    <row r="18" spans="1:12" s="35" customFormat="1" ht="16.5">
      <c r="A18" s="42"/>
      <c r="B18" s="38"/>
      <c r="C18" s="30"/>
      <c r="D18" s="30"/>
      <c r="E18" s="30"/>
      <c r="F18" s="30"/>
      <c r="G18" s="30"/>
      <c r="H18" s="30"/>
      <c r="I18" s="34"/>
      <c r="J18" s="34"/>
      <c r="K18" s="34"/>
      <c r="L18" s="34"/>
    </row>
    <row r="19" spans="1:12" s="35" customFormat="1" ht="16.5">
      <c r="A19" s="43" t="s">
        <v>29</v>
      </c>
      <c r="B19" s="44"/>
      <c r="C19" s="44"/>
      <c r="D19" s="45" t="s">
        <v>30</v>
      </c>
      <c r="E19" s="46"/>
      <c r="F19" s="30"/>
      <c r="G19" s="30"/>
      <c r="H19" s="30"/>
      <c r="I19" s="34"/>
      <c r="J19" s="34"/>
      <c r="K19" s="34"/>
      <c r="L19" s="34"/>
    </row>
  </sheetData>
  <sheetProtection selectLockedCells="1" selectUnlockedCells="1"/>
  <mergeCells count="10">
    <mergeCell ref="A2:H2"/>
    <mergeCell ref="A3:A4"/>
    <mergeCell ref="B3:B4"/>
    <mergeCell ref="C3:C4"/>
    <mergeCell ref="D3:D4"/>
    <mergeCell ref="E3:F3"/>
    <mergeCell ref="G3:G4"/>
    <mergeCell ref="H3:H4"/>
    <mergeCell ref="A13:B13"/>
    <mergeCell ref="F17:G17"/>
  </mergeCells>
  <printOptions horizontalCentered="1"/>
  <pageMargins left="0.21666666666666667" right="0.21666666666666667" top="0.8069444444444445" bottom="0.21666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1"/>
  <sheetViews>
    <sheetView tabSelected="1" zoomScale="48" zoomScaleNormal="48" workbookViewId="0" topLeftCell="A1">
      <selection activeCell="K5" sqref="K5"/>
    </sheetView>
  </sheetViews>
  <sheetFormatPr defaultColWidth="9.140625" defaultRowHeight="12.75"/>
  <cols>
    <col min="1" max="1" width="0" style="47" hidden="1" customWidth="1"/>
    <col min="2" max="2" width="8.421875" style="47" customWidth="1"/>
    <col min="3" max="3" width="33.57421875" style="47" customWidth="1"/>
    <col min="4" max="4" width="9.00390625" style="47" customWidth="1"/>
    <col min="5" max="7" width="10.140625" style="47" customWidth="1"/>
    <col min="8" max="8" width="13.00390625" style="47" customWidth="1"/>
    <col min="9" max="10" width="12.421875" style="47" customWidth="1"/>
    <col min="11" max="12" width="10.140625" style="47" customWidth="1"/>
    <col min="13" max="13" width="12.00390625" style="47" customWidth="1"/>
    <col min="14" max="14" width="10.140625" style="47" customWidth="1"/>
    <col min="15" max="15" width="13.421875" style="47" customWidth="1"/>
    <col min="16" max="16" width="33.57421875" style="47" customWidth="1"/>
    <col min="17" max="19" width="11.7109375" style="47" customWidth="1"/>
    <col min="20" max="20" width="33.57421875" style="47" customWidth="1"/>
    <col min="21" max="21" width="16.8515625" style="47" customWidth="1"/>
    <col min="22" max="22" width="8.8515625" style="47" customWidth="1"/>
    <col min="23" max="16384" width="9.00390625" style="47" customWidth="1"/>
  </cols>
  <sheetData>
    <row r="1" spans="1:21" ht="20.25" customHeight="1">
      <c r="A1" s="48"/>
      <c r="B1" s="48"/>
      <c r="C1" s="49" t="s">
        <v>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8"/>
      <c r="R1" s="48"/>
      <c r="S1" s="48"/>
      <c r="T1" s="48"/>
      <c r="U1" s="48"/>
    </row>
    <row r="2" spans="1:21" ht="15.75" customHeight="1">
      <c r="A2" s="48"/>
      <c r="B2" s="50" t="s">
        <v>32</v>
      </c>
      <c r="C2" s="50" t="s">
        <v>33</v>
      </c>
      <c r="D2" s="50" t="s">
        <v>34</v>
      </c>
      <c r="E2" s="50" t="s">
        <v>35</v>
      </c>
      <c r="F2" s="50"/>
      <c r="G2" s="50"/>
      <c r="H2" s="50"/>
      <c r="I2" s="50" t="s">
        <v>36</v>
      </c>
      <c r="J2" s="50"/>
      <c r="K2" s="50" t="s">
        <v>37</v>
      </c>
      <c r="L2" s="50"/>
      <c r="M2" s="50"/>
      <c r="N2" s="50"/>
      <c r="O2" s="50"/>
      <c r="P2" s="50" t="s">
        <v>38</v>
      </c>
      <c r="Q2" s="50" t="s">
        <v>39</v>
      </c>
      <c r="R2" s="50"/>
      <c r="S2" s="50" t="s">
        <v>40</v>
      </c>
      <c r="T2" s="50" t="s">
        <v>41</v>
      </c>
      <c r="U2" s="50" t="s">
        <v>42</v>
      </c>
    </row>
    <row r="3" spans="1:21" ht="15.75" customHeight="1">
      <c r="A3" s="48"/>
      <c r="B3" s="50"/>
      <c r="C3" s="50"/>
      <c r="D3" s="50"/>
      <c r="E3" s="50"/>
      <c r="F3" s="50"/>
      <c r="G3" s="50"/>
      <c r="H3" s="50"/>
      <c r="I3" s="50"/>
      <c r="J3" s="50"/>
      <c r="K3" s="50" t="s">
        <v>43</v>
      </c>
      <c r="L3" s="50"/>
      <c r="M3" s="50"/>
      <c r="N3" s="50" t="s">
        <v>44</v>
      </c>
      <c r="O3" s="50"/>
      <c r="P3" s="50"/>
      <c r="Q3" s="50"/>
      <c r="R3" s="50"/>
      <c r="S3" s="50"/>
      <c r="T3" s="50"/>
      <c r="U3" s="50"/>
    </row>
    <row r="4" spans="1:21" ht="66">
      <c r="A4" s="48"/>
      <c r="B4" s="50"/>
      <c r="C4" s="50"/>
      <c r="D4" s="50"/>
      <c r="E4" s="50" t="s">
        <v>45</v>
      </c>
      <c r="F4" s="50" t="s">
        <v>46</v>
      </c>
      <c r="G4" s="50" t="s">
        <v>47</v>
      </c>
      <c r="H4" s="50" t="s">
        <v>48</v>
      </c>
      <c r="I4" s="50" t="s">
        <v>47</v>
      </c>
      <c r="J4" s="50" t="s">
        <v>48</v>
      </c>
      <c r="K4" s="50" t="s">
        <v>46</v>
      </c>
      <c r="L4" s="50" t="s">
        <v>47</v>
      </c>
      <c r="M4" s="50" t="s">
        <v>49</v>
      </c>
      <c r="N4" s="50" t="s">
        <v>47</v>
      </c>
      <c r="O4" s="50" t="s">
        <v>49</v>
      </c>
      <c r="P4" s="50"/>
      <c r="Q4" s="50" t="s">
        <v>47</v>
      </c>
      <c r="R4" s="50" t="s">
        <v>49</v>
      </c>
      <c r="S4" s="50"/>
      <c r="T4" s="50"/>
      <c r="U4" s="50"/>
    </row>
    <row r="5" spans="1:21" ht="15.75">
      <c r="A5" s="48"/>
      <c r="B5" s="50" t="s">
        <v>50</v>
      </c>
      <c r="C5" s="50" t="s">
        <v>51</v>
      </c>
      <c r="D5" s="50" t="s">
        <v>52</v>
      </c>
      <c r="E5" s="50" t="s">
        <v>53</v>
      </c>
      <c r="F5" s="50" t="s">
        <v>54</v>
      </c>
      <c r="G5" s="50" t="s">
        <v>55</v>
      </c>
      <c r="H5" s="50" t="s">
        <v>56</v>
      </c>
      <c r="I5" s="50" t="s">
        <v>57</v>
      </c>
      <c r="J5" s="50" t="s">
        <v>58</v>
      </c>
      <c r="K5" s="50" t="s">
        <v>59</v>
      </c>
      <c r="L5" s="50" t="s">
        <v>60</v>
      </c>
      <c r="M5" s="50" t="s">
        <v>61</v>
      </c>
      <c r="N5" s="50" t="s">
        <v>62</v>
      </c>
      <c r="O5" s="50" t="s">
        <v>63</v>
      </c>
      <c r="P5" s="50" t="s">
        <v>64</v>
      </c>
      <c r="Q5" s="50" t="s">
        <v>65</v>
      </c>
      <c r="R5" s="50" t="s">
        <v>66</v>
      </c>
      <c r="S5" s="50" t="s">
        <v>67</v>
      </c>
      <c r="T5" s="50" t="s">
        <v>68</v>
      </c>
      <c r="U5" s="50" t="s">
        <v>69</v>
      </c>
    </row>
    <row r="6" spans="1:21" ht="15.75" customHeight="1">
      <c r="A6" s="48"/>
      <c r="B6" s="51" t="s">
        <v>70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84.75">
      <c r="A7" s="48"/>
      <c r="B7" s="52" t="s">
        <v>50</v>
      </c>
      <c r="C7" s="52" t="s">
        <v>71</v>
      </c>
      <c r="D7" s="52" t="s">
        <v>72</v>
      </c>
      <c r="E7" s="52" t="s">
        <v>73</v>
      </c>
      <c r="F7" s="53">
        <v>2910.82</v>
      </c>
      <c r="G7" s="53">
        <v>13.95</v>
      </c>
      <c r="H7" s="53">
        <v>40605.88</v>
      </c>
      <c r="I7" s="53">
        <v>13.95</v>
      </c>
      <c r="J7" s="53">
        <v>40605.88</v>
      </c>
      <c r="K7" s="53">
        <f aca="true" t="shared" si="0" ref="K7:K9">M7/L7</f>
        <v>2910.0020795698924</v>
      </c>
      <c r="L7" s="53">
        <v>13.95</v>
      </c>
      <c r="M7" s="53">
        <f>38690.40301+1904.126</f>
        <v>40594.52901</v>
      </c>
      <c r="N7" s="53">
        <f aca="true" t="shared" si="1" ref="N7:N25">L7</f>
        <v>13.95</v>
      </c>
      <c r="O7" s="53">
        <f aca="true" t="shared" si="2" ref="O7:O21">M7</f>
        <v>40594.52901</v>
      </c>
      <c r="P7" s="52" t="s">
        <v>74</v>
      </c>
      <c r="Q7" s="53">
        <f aca="true" t="shared" si="3" ref="Q7:Q113">I7-L7</f>
        <v>0</v>
      </c>
      <c r="R7" s="53">
        <f aca="true" t="shared" si="4" ref="R7:R113">J7-M7</f>
        <v>11.350989999999001</v>
      </c>
      <c r="S7" s="54">
        <f aca="true" t="shared" si="5" ref="S7:S9">K7/F7-1</f>
        <v>-0.00028099313255636194</v>
      </c>
      <c r="T7" s="52" t="s">
        <v>75</v>
      </c>
      <c r="U7" s="52"/>
    </row>
    <row r="8" spans="1:21" ht="99">
      <c r="A8" s="48"/>
      <c r="B8" s="52" t="s">
        <v>76</v>
      </c>
      <c r="C8" s="52" t="s">
        <v>77</v>
      </c>
      <c r="D8" s="52" t="s">
        <v>72</v>
      </c>
      <c r="E8" s="52" t="s">
        <v>73</v>
      </c>
      <c r="F8" s="53">
        <v>867.39</v>
      </c>
      <c r="G8" s="53">
        <v>0.264</v>
      </c>
      <c r="H8" s="53">
        <v>228.991</v>
      </c>
      <c r="I8" s="53">
        <v>0.264</v>
      </c>
      <c r="J8" s="53">
        <v>228.991</v>
      </c>
      <c r="K8" s="53">
        <f t="shared" si="0"/>
        <v>875.0454545454545</v>
      </c>
      <c r="L8" s="53">
        <v>0.264</v>
      </c>
      <c r="M8" s="53">
        <v>231.012</v>
      </c>
      <c r="N8" s="53">
        <f t="shared" si="1"/>
        <v>0.264</v>
      </c>
      <c r="O8" s="53">
        <f t="shared" si="2"/>
        <v>231.012</v>
      </c>
      <c r="P8" s="52" t="s">
        <v>78</v>
      </c>
      <c r="Q8" s="53">
        <f t="shared" si="3"/>
        <v>0</v>
      </c>
      <c r="R8" s="53">
        <f t="shared" si="4"/>
        <v>-2.0209999999999866</v>
      </c>
      <c r="S8" s="54">
        <f t="shared" si="5"/>
        <v>0.008825850592529827</v>
      </c>
      <c r="T8" s="52" t="s">
        <v>79</v>
      </c>
      <c r="U8" s="52"/>
    </row>
    <row r="9" spans="1:21" ht="84.75">
      <c r="A9" s="48"/>
      <c r="B9" s="52" t="s">
        <v>80</v>
      </c>
      <c r="C9" s="52" t="s">
        <v>81</v>
      </c>
      <c r="D9" s="52" t="s">
        <v>72</v>
      </c>
      <c r="E9" s="52" t="s">
        <v>73</v>
      </c>
      <c r="F9" s="53">
        <v>807.47</v>
      </c>
      <c r="G9" s="53">
        <v>2.308</v>
      </c>
      <c r="H9" s="53">
        <v>1863.635</v>
      </c>
      <c r="I9" s="53">
        <v>2.308</v>
      </c>
      <c r="J9" s="53">
        <v>1863.635</v>
      </c>
      <c r="K9" s="53">
        <f t="shared" si="0"/>
        <v>809.0730935875217</v>
      </c>
      <c r="L9" s="53">
        <v>2.308</v>
      </c>
      <c r="M9" s="53">
        <v>1867.3407</v>
      </c>
      <c r="N9" s="53">
        <f t="shared" si="1"/>
        <v>2.308</v>
      </c>
      <c r="O9" s="53">
        <f t="shared" si="2"/>
        <v>1867.3407</v>
      </c>
      <c r="P9" s="52" t="s">
        <v>82</v>
      </c>
      <c r="Q9" s="53">
        <f t="shared" si="3"/>
        <v>0</v>
      </c>
      <c r="R9" s="53">
        <f t="shared" si="4"/>
        <v>-3.705699999999979</v>
      </c>
      <c r="S9" s="54">
        <f t="shared" si="5"/>
        <v>0.001985328975097067</v>
      </c>
      <c r="T9" s="52" t="s">
        <v>83</v>
      </c>
      <c r="U9" s="52"/>
    </row>
    <row r="10" spans="1:21" ht="112.5">
      <c r="A10" s="48"/>
      <c r="B10" s="52" t="s">
        <v>84</v>
      </c>
      <c r="C10" s="52" t="s">
        <v>85</v>
      </c>
      <c r="D10" s="52" t="s">
        <v>72</v>
      </c>
      <c r="E10" s="52" t="s">
        <v>73</v>
      </c>
      <c r="F10" s="53">
        <v>1289.67</v>
      </c>
      <c r="G10" s="53">
        <v>0.537</v>
      </c>
      <c r="H10" s="53">
        <v>692.553</v>
      </c>
      <c r="I10" s="53">
        <v>0.537</v>
      </c>
      <c r="J10" s="53">
        <v>692.553</v>
      </c>
      <c r="K10" s="53">
        <v>0</v>
      </c>
      <c r="L10" s="53">
        <v>0</v>
      </c>
      <c r="M10" s="53">
        <v>0</v>
      </c>
      <c r="N10" s="53">
        <f t="shared" si="1"/>
        <v>0</v>
      </c>
      <c r="O10" s="53">
        <f t="shared" si="2"/>
        <v>0</v>
      </c>
      <c r="P10" s="52"/>
      <c r="Q10" s="53">
        <f t="shared" si="3"/>
        <v>0.537</v>
      </c>
      <c r="R10" s="53">
        <f t="shared" si="4"/>
        <v>692.553</v>
      </c>
      <c r="S10" s="54"/>
      <c r="T10" s="52"/>
      <c r="U10" s="52" t="s">
        <v>86</v>
      </c>
    </row>
    <row r="11" spans="1:21" ht="112.5">
      <c r="A11" s="48"/>
      <c r="B11" s="52" t="s">
        <v>87</v>
      </c>
      <c r="C11" s="52" t="s">
        <v>88</v>
      </c>
      <c r="D11" s="52" t="s">
        <v>72</v>
      </c>
      <c r="E11" s="52" t="s">
        <v>73</v>
      </c>
      <c r="F11" s="53">
        <v>679.6</v>
      </c>
      <c r="G11" s="53">
        <v>0.898</v>
      </c>
      <c r="H11" s="53">
        <v>610.281</v>
      </c>
      <c r="I11" s="53">
        <v>0.898</v>
      </c>
      <c r="J11" s="53">
        <v>610.281</v>
      </c>
      <c r="K11" s="53">
        <v>0</v>
      </c>
      <c r="L11" s="53">
        <v>0</v>
      </c>
      <c r="M11" s="53">
        <v>0</v>
      </c>
      <c r="N11" s="53">
        <f t="shared" si="1"/>
        <v>0</v>
      </c>
      <c r="O11" s="53">
        <f t="shared" si="2"/>
        <v>0</v>
      </c>
      <c r="P11" s="52"/>
      <c r="Q11" s="53">
        <f t="shared" si="3"/>
        <v>0.898</v>
      </c>
      <c r="R11" s="53">
        <f t="shared" si="4"/>
        <v>610.281</v>
      </c>
      <c r="S11" s="54"/>
      <c r="T11" s="52"/>
      <c r="U11" s="52" t="s">
        <v>86</v>
      </c>
    </row>
    <row r="12" spans="1:21" ht="84.75">
      <c r="A12" s="48"/>
      <c r="B12" s="52" t="s">
        <v>89</v>
      </c>
      <c r="C12" s="52" t="s">
        <v>90</v>
      </c>
      <c r="D12" s="52" t="s">
        <v>72</v>
      </c>
      <c r="E12" s="52" t="s">
        <v>73</v>
      </c>
      <c r="F12" s="53">
        <v>491.61</v>
      </c>
      <c r="G12" s="53">
        <v>1.102</v>
      </c>
      <c r="H12" s="53">
        <v>541.754</v>
      </c>
      <c r="I12" s="53">
        <v>1.102</v>
      </c>
      <c r="J12" s="53">
        <v>541.754</v>
      </c>
      <c r="K12" s="53">
        <f aca="true" t="shared" si="6" ref="K12:K20">M12/L12</f>
        <v>491.60617059891104</v>
      </c>
      <c r="L12" s="53">
        <v>1.102</v>
      </c>
      <c r="M12" s="53">
        <v>541.75</v>
      </c>
      <c r="N12" s="53">
        <f t="shared" si="1"/>
        <v>1.102</v>
      </c>
      <c r="O12" s="53">
        <f t="shared" si="2"/>
        <v>541.75</v>
      </c>
      <c r="P12" s="52" t="s">
        <v>91</v>
      </c>
      <c r="Q12" s="53">
        <f t="shared" si="3"/>
        <v>0</v>
      </c>
      <c r="R12" s="53">
        <f t="shared" si="4"/>
        <v>0.004000000000019099</v>
      </c>
      <c r="S12" s="54">
        <f aca="true" t="shared" si="7" ref="S12:S20">K12/F12-1</f>
        <v>-7.789510158451307E-06</v>
      </c>
      <c r="T12" s="52" t="s">
        <v>92</v>
      </c>
      <c r="U12" s="52"/>
    </row>
    <row r="13" spans="1:21" ht="112.5">
      <c r="A13" s="48"/>
      <c r="B13" s="52" t="s">
        <v>93</v>
      </c>
      <c r="C13" s="52" t="s">
        <v>94</v>
      </c>
      <c r="D13" s="52" t="s">
        <v>72</v>
      </c>
      <c r="E13" s="52" t="s">
        <v>73</v>
      </c>
      <c r="F13" s="53">
        <v>426.98</v>
      </c>
      <c r="G13" s="53">
        <v>0.842</v>
      </c>
      <c r="H13" s="53">
        <v>359.517</v>
      </c>
      <c r="I13" s="53">
        <v>0.842</v>
      </c>
      <c r="J13" s="53">
        <v>359.517</v>
      </c>
      <c r="K13" s="53">
        <f t="shared" si="6"/>
        <v>428.80847980997623</v>
      </c>
      <c r="L13" s="53">
        <v>0.842</v>
      </c>
      <c r="M13" s="53">
        <v>361.05674</v>
      </c>
      <c r="N13" s="53">
        <f t="shared" si="1"/>
        <v>0.842</v>
      </c>
      <c r="O13" s="53">
        <f t="shared" si="2"/>
        <v>361.05674</v>
      </c>
      <c r="P13" s="52" t="s">
        <v>95</v>
      </c>
      <c r="Q13" s="53">
        <f t="shared" si="3"/>
        <v>0</v>
      </c>
      <c r="R13" s="53">
        <f t="shared" si="4"/>
        <v>-1.5397399999999948</v>
      </c>
      <c r="S13" s="54">
        <f t="shared" si="7"/>
        <v>0.004282354700398727</v>
      </c>
      <c r="T13" s="52" t="s">
        <v>96</v>
      </c>
      <c r="U13" s="52"/>
    </row>
    <row r="14" spans="1:21" ht="84.75">
      <c r="A14" s="48"/>
      <c r="B14" s="52" t="s">
        <v>97</v>
      </c>
      <c r="C14" s="52" t="s">
        <v>98</v>
      </c>
      <c r="D14" s="52" t="s">
        <v>72</v>
      </c>
      <c r="E14" s="52" t="s">
        <v>99</v>
      </c>
      <c r="F14" s="53">
        <v>702.71</v>
      </c>
      <c r="G14" s="53">
        <v>2.722</v>
      </c>
      <c r="H14" s="53">
        <v>1912.777</v>
      </c>
      <c r="I14" s="53">
        <v>2.722</v>
      </c>
      <c r="J14" s="53">
        <v>1912.777</v>
      </c>
      <c r="K14" s="53">
        <f t="shared" si="6"/>
        <v>702.708670095518</v>
      </c>
      <c r="L14" s="53">
        <v>2.722</v>
      </c>
      <c r="M14" s="53">
        <v>1912.773</v>
      </c>
      <c r="N14" s="53">
        <f t="shared" si="1"/>
        <v>2.722</v>
      </c>
      <c r="O14" s="53">
        <f t="shared" si="2"/>
        <v>1912.773</v>
      </c>
      <c r="P14" s="52" t="s">
        <v>100</v>
      </c>
      <c r="Q14" s="53">
        <f t="shared" si="3"/>
        <v>0</v>
      </c>
      <c r="R14" s="53">
        <f t="shared" si="4"/>
        <v>0.004000000000132786</v>
      </c>
      <c r="S14" s="54">
        <f t="shared" si="7"/>
        <v>-1.8925367251121372E-06</v>
      </c>
      <c r="T14" s="52" t="s">
        <v>101</v>
      </c>
      <c r="U14" s="52"/>
    </row>
    <row r="15" spans="1:21" ht="84.75">
      <c r="A15" s="48"/>
      <c r="B15" s="52" t="s">
        <v>102</v>
      </c>
      <c r="C15" s="52" t="s">
        <v>103</v>
      </c>
      <c r="D15" s="52" t="s">
        <v>72</v>
      </c>
      <c r="E15" s="52" t="s">
        <v>73</v>
      </c>
      <c r="F15" s="53">
        <v>766.22</v>
      </c>
      <c r="G15" s="53">
        <v>4.271</v>
      </c>
      <c r="H15" s="53">
        <v>3272.526</v>
      </c>
      <c r="I15" s="53">
        <v>4.271</v>
      </c>
      <c r="J15" s="53">
        <v>3272.526</v>
      </c>
      <c r="K15" s="53">
        <f t="shared" si="6"/>
        <v>657.2445516272535</v>
      </c>
      <c r="L15" s="53">
        <v>4.271</v>
      </c>
      <c r="M15" s="53">
        <f>2799.65008+3.7207+3.7207</f>
        <v>2807.0914799999996</v>
      </c>
      <c r="N15" s="53">
        <f t="shared" si="1"/>
        <v>4.271</v>
      </c>
      <c r="O15" s="53">
        <f t="shared" si="2"/>
        <v>2807.0914799999996</v>
      </c>
      <c r="P15" s="52" t="s">
        <v>104</v>
      </c>
      <c r="Q15" s="53">
        <f t="shared" si="3"/>
        <v>0</v>
      </c>
      <c r="R15" s="53">
        <f t="shared" si="4"/>
        <v>465.43452000000025</v>
      </c>
      <c r="S15" s="54">
        <f t="shared" si="7"/>
        <v>-0.14222475055825556</v>
      </c>
      <c r="T15" s="52" t="s">
        <v>105</v>
      </c>
      <c r="U15" s="52"/>
    </row>
    <row r="16" spans="1:21" ht="99">
      <c r="A16" s="48"/>
      <c r="B16" s="52" t="s">
        <v>106</v>
      </c>
      <c r="C16" s="52" t="s">
        <v>107</v>
      </c>
      <c r="D16" s="52" t="s">
        <v>72</v>
      </c>
      <c r="E16" s="52" t="s">
        <v>73</v>
      </c>
      <c r="F16" s="53">
        <v>596.11</v>
      </c>
      <c r="G16" s="53">
        <v>3.23799</v>
      </c>
      <c r="H16" s="53">
        <v>1930.198</v>
      </c>
      <c r="I16" s="53">
        <v>3.23799</v>
      </c>
      <c r="J16" s="53">
        <v>1930.198</v>
      </c>
      <c r="K16" s="53">
        <f t="shared" si="6"/>
        <v>596.1084129351851</v>
      </c>
      <c r="L16" s="53">
        <v>3.23799</v>
      </c>
      <c r="M16" s="53">
        <v>1930.19308</v>
      </c>
      <c r="N16" s="53">
        <f t="shared" si="1"/>
        <v>3.23799</v>
      </c>
      <c r="O16" s="53">
        <f t="shared" si="2"/>
        <v>1930.19308</v>
      </c>
      <c r="P16" s="52" t="s">
        <v>108</v>
      </c>
      <c r="Q16" s="53">
        <f t="shared" si="3"/>
        <v>0</v>
      </c>
      <c r="R16" s="53">
        <f t="shared" si="4"/>
        <v>0.004920000000083746</v>
      </c>
      <c r="S16" s="54">
        <f t="shared" si="7"/>
        <v>-2.6623690507765474E-06</v>
      </c>
      <c r="T16" s="52" t="s">
        <v>109</v>
      </c>
      <c r="U16" s="52"/>
    </row>
    <row r="17" spans="1:21" ht="84.75">
      <c r="A17" s="48"/>
      <c r="B17" s="52" t="s">
        <v>110</v>
      </c>
      <c r="C17" s="52" t="s">
        <v>111</v>
      </c>
      <c r="D17" s="52" t="s">
        <v>72</v>
      </c>
      <c r="E17" s="52" t="s">
        <v>73</v>
      </c>
      <c r="F17" s="53">
        <v>554.41</v>
      </c>
      <c r="G17" s="53">
        <v>2.72002</v>
      </c>
      <c r="H17" s="53">
        <v>1508.002</v>
      </c>
      <c r="I17" s="53">
        <v>2.72002</v>
      </c>
      <c r="J17" s="53">
        <v>1508.002</v>
      </c>
      <c r="K17" s="53">
        <f t="shared" si="6"/>
        <v>555.7763178211925</v>
      </c>
      <c r="L17" s="53">
        <v>2.72002</v>
      </c>
      <c r="M17" s="53">
        <v>1511.7227</v>
      </c>
      <c r="N17" s="53">
        <f t="shared" si="1"/>
        <v>2.72002</v>
      </c>
      <c r="O17" s="53">
        <f t="shared" si="2"/>
        <v>1511.7227</v>
      </c>
      <c r="P17" s="52" t="s">
        <v>112</v>
      </c>
      <c r="Q17" s="53">
        <f t="shared" si="3"/>
        <v>0</v>
      </c>
      <c r="R17" s="53">
        <f t="shared" si="4"/>
        <v>-3.720700000000079</v>
      </c>
      <c r="S17" s="54">
        <f t="shared" si="7"/>
        <v>0.0024644537818447887</v>
      </c>
      <c r="T17" s="52" t="s">
        <v>113</v>
      </c>
      <c r="U17" s="52"/>
    </row>
    <row r="18" spans="1:21" ht="84.75">
      <c r="A18" s="48"/>
      <c r="B18" s="52" t="s">
        <v>114</v>
      </c>
      <c r="C18" s="52" t="s">
        <v>115</v>
      </c>
      <c r="D18" s="52" t="s">
        <v>72</v>
      </c>
      <c r="E18" s="52" t="s">
        <v>73</v>
      </c>
      <c r="F18" s="53">
        <v>596.79</v>
      </c>
      <c r="G18" s="53">
        <v>3.157</v>
      </c>
      <c r="H18" s="53">
        <v>1884.06</v>
      </c>
      <c r="I18" s="53">
        <v>3.157</v>
      </c>
      <c r="J18" s="53">
        <v>1884.06</v>
      </c>
      <c r="K18" s="53">
        <f t="shared" si="6"/>
        <v>597.9593601520431</v>
      </c>
      <c r="L18" s="53">
        <v>3.157</v>
      </c>
      <c r="M18" s="53">
        <v>1887.7577</v>
      </c>
      <c r="N18" s="53">
        <f t="shared" si="1"/>
        <v>3.157</v>
      </c>
      <c r="O18" s="53">
        <f t="shared" si="2"/>
        <v>1887.7577</v>
      </c>
      <c r="P18" s="52" t="s">
        <v>116</v>
      </c>
      <c r="Q18" s="53">
        <f t="shared" si="3"/>
        <v>0</v>
      </c>
      <c r="R18" s="53">
        <f t="shared" si="4"/>
        <v>-3.697700000000168</v>
      </c>
      <c r="S18" s="54">
        <f t="shared" si="7"/>
        <v>0.0019594164648253365</v>
      </c>
      <c r="T18" s="52" t="s">
        <v>113</v>
      </c>
      <c r="U18" s="52"/>
    </row>
    <row r="19" spans="1:21" ht="154.5">
      <c r="A19" s="48"/>
      <c r="B19" s="52" t="s">
        <v>117</v>
      </c>
      <c r="C19" s="52" t="s">
        <v>118</v>
      </c>
      <c r="D19" s="52" t="s">
        <v>72</v>
      </c>
      <c r="E19" s="52" t="s">
        <v>73</v>
      </c>
      <c r="F19" s="53">
        <v>599.85</v>
      </c>
      <c r="G19" s="53">
        <v>6.12599</v>
      </c>
      <c r="H19" s="53">
        <v>3674.675</v>
      </c>
      <c r="I19" s="53">
        <v>6.12599</v>
      </c>
      <c r="J19" s="53">
        <v>3674.675</v>
      </c>
      <c r="K19" s="53">
        <f t="shared" si="6"/>
        <v>629.8302804934386</v>
      </c>
      <c r="L19" s="53">
        <v>6.12599</v>
      </c>
      <c r="M19" s="53">
        <f>3862.0547-3.7207</f>
        <v>3858.3340000000003</v>
      </c>
      <c r="N19" s="53">
        <f t="shared" si="1"/>
        <v>6.12599</v>
      </c>
      <c r="O19" s="53">
        <f t="shared" si="2"/>
        <v>3858.3340000000003</v>
      </c>
      <c r="P19" s="52" t="s">
        <v>119</v>
      </c>
      <c r="Q19" s="53">
        <f t="shared" si="3"/>
        <v>0</v>
      </c>
      <c r="R19" s="53">
        <f t="shared" si="4"/>
        <v>-183.6590000000001</v>
      </c>
      <c r="S19" s="54">
        <f t="shared" si="7"/>
        <v>0.0499796290629968</v>
      </c>
      <c r="T19" s="52" t="s">
        <v>120</v>
      </c>
      <c r="U19" s="52"/>
    </row>
    <row r="20" spans="1:21" ht="84.75">
      <c r="A20" s="48"/>
      <c r="B20" s="52" t="s">
        <v>121</v>
      </c>
      <c r="C20" s="52" t="s">
        <v>122</v>
      </c>
      <c r="D20" s="52" t="s">
        <v>72</v>
      </c>
      <c r="E20" s="52" t="s">
        <v>73</v>
      </c>
      <c r="F20" s="53">
        <v>660.79</v>
      </c>
      <c r="G20" s="53">
        <v>1.01</v>
      </c>
      <c r="H20" s="53">
        <v>667.398</v>
      </c>
      <c r="I20" s="53">
        <v>1.01</v>
      </c>
      <c r="J20" s="53">
        <v>667.398</v>
      </c>
      <c r="K20" s="53">
        <f t="shared" si="6"/>
        <v>664.410594059406</v>
      </c>
      <c r="L20" s="53">
        <v>1.01</v>
      </c>
      <c r="M20" s="53">
        <v>671.0547</v>
      </c>
      <c r="N20" s="53">
        <f t="shared" si="1"/>
        <v>1.01</v>
      </c>
      <c r="O20" s="53">
        <f t="shared" si="2"/>
        <v>671.0547</v>
      </c>
      <c r="P20" s="52" t="s">
        <v>123</v>
      </c>
      <c r="Q20" s="53">
        <f t="shared" si="3"/>
        <v>0</v>
      </c>
      <c r="R20" s="53">
        <f t="shared" si="4"/>
        <v>-3.6567000000000007</v>
      </c>
      <c r="S20" s="54">
        <f t="shared" si="7"/>
        <v>0.0054791901502837526</v>
      </c>
      <c r="T20" s="52" t="s">
        <v>113</v>
      </c>
      <c r="U20" s="52"/>
    </row>
    <row r="21" spans="1:21" ht="112.5">
      <c r="A21" s="48"/>
      <c r="B21" s="52" t="s">
        <v>124</v>
      </c>
      <c r="C21" s="52" t="s">
        <v>125</v>
      </c>
      <c r="D21" s="52" t="s">
        <v>72</v>
      </c>
      <c r="E21" s="52" t="s">
        <v>73</v>
      </c>
      <c r="F21" s="53">
        <v>605.23</v>
      </c>
      <c r="G21" s="53">
        <v>3.45</v>
      </c>
      <c r="H21" s="53">
        <v>2088.044</v>
      </c>
      <c r="I21" s="53">
        <v>3.45</v>
      </c>
      <c r="J21" s="53">
        <v>2088.044</v>
      </c>
      <c r="K21" s="53">
        <v>0</v>
      </c>
      <c r="L21" s="53">
        <v>0</v>
      </c>
      <c r="M21" s="53">
        <v>0</v>
      </c>
      <c r="N21" s="53">
        <f t="shared" si="1"/>
        <v>0</v>
      </c>
      <c r="O21" s="53">
        <f t="shared" si="2"/>
        <v>0</v>
      </c>
      <c r="P21" s="52"/>
      <c r="Q21" s="53">
        <f t="shared" si="3"/>
        <v>3.45</v>
      </c>
      <c r="R21" s="53">
        <f t="shared" si="4"/>
        <v>2088.044</v>
      </c>
      <c r="S21" s="54"/>
      <c r="T21" s="52"/>
      <c r="U21" s="52" t="s">
        <v>86</v>
      </c>
    </row>
    <row r="22" spans="1:21" ht="112.5">
      <c r="A22" s="48"/>
      <c r="B22" s="52" t="s">
        <v>126</v>
      </c>
      <c r="C22" s="52" t="s">
        <v>127</v>
      </c>
      <c r="D22" s="52" t="s">
        <v>72</v>
      </c>
      <c r="E22" s="52" t="s">
        <v>73</v>
      </c>
      <c r="F22" s="53">
        <v>2119.37</v>
      </c>
      <c r="G22" s="53">
        <v>0.435</v>
      </c>
      <c r="H22" s="53">
        <v>921.924</v>
      </c>
      <c r="I22" s="53">
        <v>0.435</v>
      </c>
      <c r="J22" s="53">
        <v>921.924</v>
      </c>
      <c r="K22" s="53">
        <v>0</v>
      </c>
      <c r="L22" s="53">
        <v>0</v>
      </c>
      <c r="M22" s="53">
        <v>3.32</v>
      </c>
      <c r="N22" s="53">
        <f t="shared" si="1"/>
        <v>0</v>
      </c>
      <c r="O22" s="53">
        <v>3.32</v>
      </c>
      <c r="P22" s="52" t="s">
        <v>128</v>
      </c>
      <c r="Q22" s="53">
        <f t="shared" si="3"/>
        <v>0.435</v>
      </c>
      <c r="R22" s="53">
        <f t="shared" si="4"/>
        <v>918.6039999999999</v>
      </c>
      <c r="S22" s="54"/>
      <c r="T22" s="52" t="s">
        <v>129</v>
      </c>
      <c r="U22" s="52" t="s">
        <v>86</v>
      </c>
    </row>
    <row r="23" spans="1:21" ht="99">
      <c r="A23" s="48"/>
      <c r="B23" s="52" t="s">
        <v>130</v>
      </c>
      <c r="C23" s="52" t="s">
        <v>131</v>
      </c>
      <c r="D23" s="52" t="s">
        <v>72</v>
      </c>
      <c r="E23" s="52" t="s">
        <v>73</v>
      </c>
      <c r="F23" s="53">
        <v>1234.66</v>
      </c>
      <c r="G23" s="53">
        <v>0.175</v>
      </c>
      <c r="H23" s="53">
        <v>216.066</v>
      </c>
      <c r="I23" s="53">
        <v>0.175</v>
      </c>
      <c r="J23" s="53">
        <v>216.066</v>
      </c>
      <c r="K23" s="53">
        <f>M23/L23</f>
        <v>1245.0021714285715</v>
      </c>
      <c r="L23" s="53">
        <v>0.175</v>
      </c>
      <c r="M23" s="53">
        <v>217.87538</v>
      </c>
      <c r="N23" s="53">
        <f t="shared" si="1"/>
        <v>0.175</v>
      </c>
      <c r="O23" s="53">
        <f aca="true" t="shared" si="8" ref="O23:O113">M23</f>
        <v>217.87538</v>
      </c>
      <c r="P23" s="52" t="s">
        <v>132</v>
      </c>
      <c r="Q23" s="53">
        <f t="shared" si="3"/>
        <v>0</v>
      </c>
      <c r="R23" s="53">
        <f t="shared" si="4"/>
        <v>-1.8093800000000044</v>
      </c>
      <c r="S23" s="54">
        <f>K23/F23-1</f>
        <v>0.008376533967708877</v>
      </c>
      <c r="T23" s="52" t="s">
        <v>133</v>
      </c>
      <c r="U23" s="52"/>
    </row>
    <row r="24" spans="1:21" ht="112.5">
      <c r="A24" s="48"/>
      <c r="B24" s="52" t="s">
        <v>134</v>
      </c>
      <c r="C24" s="52" t="s">
        <v>135</v>
      </c>
      <c r="D24" s="52" t="s">
        <v>72</v>
      </c>
      <c r="E24" s="52" t="s">
        <v>73</v>
      </c>
      <c r="F24" s="53">
        <v>1396.17</v>
      </c>
      <c r="G24" s="53">
        <v>0.264</v>
      </c>
      <c r="H24" s="53">
        <v>368.589</v>
      </c>
      <c r="I24" s="53">
        <v>0.264</v>
      </c>
      <c r="J24" s="53">
        <v>368.589</v>
      </c>
      <c r="K24" s="53">
        <v>0</v>
      </c>
      <c r="L24" s="53">
        <v>0</v>
      </c>
      <c r="M24" s="53">
        <v>0</v>
      </c>
      <c r="N24" s="53">
        <f t="shared" si="1"/>
        <v>0</v>
      </c>
      <c r="O24" s="53">
        <f t="shared" si="8"/>
        <v>0</v>
      </c>
      <c r="P24" s="52"/>
      <c r="Q24" s="53">
        <f t="shared" si="3"/>
        <v>0.264</v>
      </c>
      <c r="R24" s="53">
        <f t="shared" si="4"/>
        <v>368.589</v>
      </c>
      <c r="S24" s="54"/>
      <c r="T24" s="52"/>
      <c r="U24" s="52" t="s">
        <v>86</v>
      </c>
    </row>
    <row r="25" spans="1:21" ht="84.75">
      <c r="A25" s="48"/>
      <c r="B25" s="52" t="s">
        <v>136</v>
      </c>
      <c r="C25" s="52" t="s">
        <v>137</v>
      </c>
      <c r="D25" s="52" t="s">
        <v>72</v>
      </c>
      <c r="E25" s="52" t="s">
        <v>99</v>
      </c>
      <c r="F25" s="53">
        <v>1219.77</v>
      </c>
      <c r="G25" s="53">
        <v>0.87</v>
      </c>
      <c r="H25" s="53">
        <v>1061.2008</v>
      </c>
      <c r="I25" s="53">
        <v>0.87</v>
      </c>
      <c r="J25" s="53">
        <v>1061.2008</v>
      </c>
      <c r="K25" s="53">
        <f>M25/L25</f>
        <v>1218.7004367816091</v>
      </c>
      <c r="L25" s="53">
        <v>0.87</v>
      </c>
      <c r="M25" s="53">
        <v>1060.26938</v>
      </c>
      <c r="N25" s="53">
        <f t="shared" si="1"/>
        <v>0.87</v>
      </c>
      <c r="O25" s="53">
        <f t="shared" si="8"/>
        <v>1060.26938</v>
      </c>
      <c r="P25" s="52" t="s">
        <v>138</v>
      </c>
      <c r="Q25" s="53">
        <f t="shared" si="3"/>
        <v>0</v>
      </c>
      <c r="R25" s="53">
        <f t="shared" si="4"/>
        <v>0.9314200000001165</v>
      </c>
      <c r="S25" s="54">
        <f>K25/F25-1</f>
        <v>-0.0008768564716223892</v>
      </c>
      <c r="T25" s="52" t="s">
        <v>139</v>
      </c>
      <c r="U25" s="52"/>
    </row>
    <row r="26" spans="1:21" ht="112.5">
      <c r="A26" s="48"/>
      <c r="B26" s="52" t="s">
        <v>140</v>
      </c>
      <c r="C26" s="52" t="s">
        <v>141</v>
      </c>
      <c r="D26" s="52" t="s">
        <v>72</v>
      </c>
      <c r="E26" s="52" t="s">
        <v>99</v>
      </c>
      <c r="F26" s="53">
        <v>1473</v>
      </c>
      <c r="G26" s="53">
        <v>0.562</v>
      </c>
      <c r="H26" s="53">
        <v>827.824</v>
      </c>
      <c r="I26" s="53">
        <v>0.562</v>
      </c>
      <c r="J26" s="53">
        <v>827.824</v>
      </c>
      <c r="K26" s="53">
        <v>0</v>
      </c>
      <c r="L26" s="53">
        <v>0</v>
      </c>
      <c r="M26" s="53">
        <v>3.83</v>
      </c>
      <c r="N26" s="53">
        <v>0</v>
      </c>
      <c r="O26" s="53">
        <f t="shared" si="8"/>
        <v>3.83</v>
      </c>
      <c r="P26" s="52" t="s">
        <v>142</v>
      </c>
      <c r="Q26" s="53">
        <f t="shared" si="3"/>
        <v>0.562</v>
      </c>
      <c r="R26" s="53">
        <f t="shared" si="4"/>
        <v>823.9939999999999</v>
      </c>
      <c r="S26" s="54"/>
      <c r="T26" s="52" t="s">
        <v>129</v>
      </c>
      <c r="U26" s="52" t="s">
        <v>86</v>
      </c>
    </row>
    <row r="27" spans="1:21" ht="84.75">
      <c r="A27" s="48"/>
      <c r="B27" s="52" t="s">
        <v>143</v>
      </c>
      <c r="C27" s="52" t="s">
        <v>144</v>
      </c>
      <c r="D27" s="52" t="s">
        <v>72</v>
      </c>
      <c r="E27" s="52" t="s">
        <v>99</v>
      </c>
      <c r="F27" s="53">
        <v>1505.7</v>
      </c>
      <c r="G27" s="53">
        <v>0.626</v>
      </c>
      <c r="H27" s="53">
        <v>942.569</v>
      </c>
      <c r="I27" s="53">
        <v>0.626</v>
      </c>
      <c r="J27" s="53">
        <v>942.569</v>
      </c>
      <c r="K27" s="53">
        <f aca="true" t="shared" si="9" ref="K27:K40">M27/L27</f>
        <v>1506.094376996805</v>
      </c>
      <c r="L27" s="53">
        <v>0.626</v>
      </c>
      <c r="M27" s="53">
        <v>942.81508</v>
      </c>
      <c r="N27" s="53">
        <f aca="true" t="shared" si="10" ref="N27:N74">L27</f>
        <v>0.626</v>
      </c>
      <c r="O27" s="53">
        <f t="shared" si="8"/>
        <v>942.81508</v>
      </c>
      <c r="P27" s="52" t="s">
        <v>145</v>
      </c>
      <c r="Q27" s="53">
        <f t="shared" si="3"/>
        <v>0</v>
      </c>
      <c r="R27" s="53">
        <f t="shared" si="4"/>
        <v>-0.2460800000000063</v>
      </c>
      <c r="S27" s="54">
        <f aca="true" t="shared" si="11" ref="S27:S40">K27/F27-1</f>
        <v>0.0002619226916418249</v>
      </c>
      <c r="T27" s="52" t="s">
        <v>105</v>
      </c>
      <c r="U27" s="52"/>
    </row>
    <row r="28" spans="1:21" ht="99">
      <c r="A28" s="48"/>
      <c r="B28" s="52" t="s">
        <v>146</v>
      </c>
      <c r="C28" s="52" t="s">
        <v>147</v>
      </c>
      <c r="D28" s="52" t="s">
        <v>72</v>
      </c>
      <c r="E28" s="52" t="s">
        <v>73</v>
      </c>
      <c r="F28" s="53">
        <v>1769.4</v>
      </c>
      <c r="G28" s="53">
        <v>0.335</v>
      </c>
      <c r="H28" s="53">
        <v>592.749</v>
      </c>
      <c r="I28" s="53">
        <v>0.335</v>
      </c>
      <c r="J28" s="53">
        <v>592.749</v>
      </c>
      <c r="K28" s="53">
        <f t="shared" si="9"/>
        <v>1624.9524776119401</v>
      </c>
      <c r="L28" s="53">
        <v>0.335</v>
      </c>
      <c r="M28" s="53">
        <v>544.35908</v>
      </c>
      <c r="N28" s="53">
        <f t="shared" si="10"/>
        <v>0.335</v>
      </c>
      <c r="O28" s="53">
        <f t="shared" si="8"/>
        <v>544.35908</v>
      </c>
      <c r="P28" s="52" t="s">
        <v>148</v>
      </c>
      <c r="Q28" s="53">
        <f t="shared" si="3"/>
        <v>0</v>
      </c>
      <c r="R28" s="53">
        <f t="shared" si="4"/>
        <v>48.389920000000075</v>
      </c>
      <c r="S28" s="54">
        <f t="shared" si="11"/>
        <v>-0.08163644308130436</v>
      </c>
      <c r="T28" s="52" t="s">
        <v>149</v>
      </c>
      <c r="U28" s="52"/>
    </row>
    <row r="29" spans="1:21" ht="84.75">
      <c r="A29" s="48"/>
      <c r="B29" s="52" t="s">
        <v>150</v>
      </c>
      <c r="C29" s="52" t="s">
        <v>151</v>
      </c>
      <c r="D29" s="52" t="s">
        <v>72</v>
      </c>
      <c r="E29" s="52" t="s">
        <v>73</v>
      </c>
      <c r="F29" s="53">
        <v>1444.82</v>
      </c>
      <c r="G29" s="53">
        <v>0.575</v>
      </c>
      <c r="H29" s="53">
        <v>830.772</v>
      </c>
      <c r="I29" s="53">
        <v>0.575</v>
      </c>
      <c r="J29" s="53">
        <v>830.772</v>
      </c>
      <c r="K29" s="53">
        <f t="shared" si="9"/>
        <v>1446.1810086956523</v>
      </c>
      <c r="L29" s="53">
        <v>0.575</v>
      </c>
      <c r="M29" s="53">
        <v>831.55408</v>
      </c>
      <c r="N29" s="53">
        <f t="shared" si="10"/>
        <v>0.575</v>
      </c>
      <c r="O29" s="53">
        <f t="shared" si="8"/>
        <v>831.55408</v>
      </c>
      <c r="P29" s="52" t="s">
        <v>152</v>
      </c>
      <c r="Q29" s="53">
        <f t="shared" si="3"/>
        <v>0</v>
      </c>
      <c r="R29" s="53">
        <f t="shared" si="4"/>
        <v>-0.7820799999999508</v>
      </c>
      <c r="S29" s="54">
        <f t="shared" si="11"/>
        <v>0.0009419918714113074</v>
      </c>
      <c r="T29" s="52" t="s">
        <v>105</v>
      </c>
      <c r="U29" s="52"/>
    </row>
    <row r="30" spans="1:21" ht="71.25">
      <c r="A30" s="48"/>
      <c r="B30" s="52" t="s">
        <v>153</v>
      </c>
      <c r="C30" s="52" t="s">
        <v>154</v>
      </c>
      <c r="D30" s="52" t="s">
        <v>72</v>
      </c>
      <c r="E30" s="52" t="s">
        <v>73</v>
      </c>
      <c r="F30" s="53">
        <v>1384.59</v>
      </c>
      <c r="G30" s="53">
        <v>0.605</v>
      </c>
      <c r="H30" s="53">
        <v>837.677</v>
      </c>
      <c r="I30" s="53">
        <v>0.605</v>
      </c>
      <c r="J30" s="53">
        <v>837.677</v>
      </c>
      <c r="K30" s="53">
        <f t="shared" si="9"/>
        <v>1384.5867768595042</v>
      </c>
      <c r="L30" s="53">
        <v>0.605</v>
      </c>
      <c r="M30" s="53">
        <v>837.675</v>
      </c>
      <c r="N30" s="53">
        <f t="shared" si="10"/>
        <v>0.605</v>
      </c>
      <c r="O30" s="53">
        <f t="shared" si="8"/>
        <v>837.675</v>
      </c>
      <c r="P30" s="52" t="s">
        <v>155</v>
      </c>
      <c r="Q30" s="53">
        <f t="shared" si="3"/>
        <v>0</v>
      </c>
      <c r="R30" s="53">
        <f t="shared" si="4"/>
        <v>0.002000000000066393</v>
      </c>
      <c r="S30" s="54">
        <f t="shared" si="11"/>
        <v>-2.3278663688897083E-06</v>
      </c>
      <c r="T30" s="52" t="s">
        <v>156</v>
      </c>
      <c r="U30" s="52"/>
    </row>
    <row r="31" spans="1:21" ht="99">
      <c r="A31" s="48"/>
      <c r="B31" s="52" t="s">
        <v>157</v>
      </c>
      <c r="C31" s="52" t="s">
        <v>158</v>
      </c>
      <c r="D31" s="52" t="s">
        <v>72</v>
      </c>
      <c r="E31" s="52" t="s">
        <v>73</v>
      </c>
      <c r="F31" s="53">
        <v>1515.25</v>
      </c>
      <c r="G31" s="53">
        <v>0.481</v>
      </c>
      <c r="H31" s="53">
        <v>728.835</v>
      </c>
      <c r="I31" s="53">
        <v>0.481</v>
      </c>
      <c r="J31" s="53">
        <v>728.835</v>
      </c>
      <c r="K31" s="53">
        <f t="shared" si="9"/>
        <v>1353.0978794178793</v>
      </c>
      <c r="L31" s="53">
        <v>0.481</v>
      </c>
      <c r="M31" s="53">
        <v>650.84008</v>
      </c>
      <c r="N31" s="53">
        <f t="shared" si="10"/>
        <v>0.481</v>
      </c>
      <c r="O31" s="53">
        <f t="shared" si="8"/>
        <v>650.84008</v>
      </c>
      <c r="P31" s="52" t="s">
        <v>159</v>
      </c>
      <c r="Q31" s="53">
        <f t="shared" si="3"/>
        <v>0</v>
      </c>
      <c r="R31" s="53">
        <f t="shared" si="4"/>
        <v>77.99492000000009</v>
      </c>
      <c r="S31" s="54">
        <f t="shared" si="11"/>
        <v>-0.10701344371035848</v>
      </c>
      <c r="T31" s="52" t="s">
        <v>149</v>
      </c>
      <c r="U31" s="52"/>
    </row>
    <row r="32" spans="1:21" ht="71.25">
      <c r="A32" s="48"/>
      <c r="B32" s="52" t="s">
        <v>160</v>
      </c>
      <c r="C32" s="52" t="s">
        <v>161</v>
      </c>
      <c r="D32" s="52" t="s">
        <v>72</v>
      </c>
      <c r="E32" s="52" t="s">
        <v>73</v>
      </c>
      <c r="F32" s="53">
        <v>1314.48</v>
      </c>
      <c r="G32" s="53">
        <v>0.189</v>
      </c>
      <c r="H32" s="53">
        <v>248.437</v>
      </c>
      <c r="I32" s="53">
        <v>0.189</v>
      </c>
      <c r="J32" s="53">
        <v>248.437</v>
      </c>
      <c r="K32" s="53">
        <f t="shared" si="9"/>
        <v>1322.2189417989418</v>
      </c>
      <c r="L32" s="53">
        <v>0.189</v>
      </c>
      <c r="M32" s="53">
        <v>249.89938</v>
      </c>
      <c r="N32" s="53">
        <f t="shared" si="10"/>
        <v>0.189</v>
      </c>
      <c r="O32" s="53">
        <f t="shared" si="8"/>
        <v>249.89938</v>
      </c>
      <c r="P32" s="52" t="s">
        <v>162</v>
      </c>
      <c r="Q32" s="53">
        <f t="shared" si="3"/>
        <v>0</v>
      </c>
      <c r="R32" s="53">
        <f t="shared" si="4"/>
        <v>-1.462379999999996</v>
      </c>
      <c r="S32" s="54">
        <f t="shared" si="11"/>
        <v>0.005887454962374417</v>
      </c>
      <c r="T32" s="52" t="s">
        <v>163</v>
      </c>
      <c r="U32" s="52"/>
    </row>
    <row r="33" spans="1:21" ht="84.75">
      <c r="A33" s="48"/>
      <c r="B33" s="52" t="s">
        <v>164</v>
      </c>
      <c r="C33" s="52" t="s">
        <v>165</v>
      </c>
      <c r="D33" s="52" t="s">
        <v>72</v>
      </c>
      <c r="E33" s="52" t="s">
        <v>73</v>
      </c>
      <c r="F33" s="53">
        <v>1386.6</v>
      </c>
      <c r="G33" s="53">
        <v>0.177</v>
      </c>
      <c r="H33" s="53">
        <v>245.428</v>
      </c>
      <c r="I33" s="53">
        <v>0.177</v>
      </c>
      <c r="J33" s="53">
        <v>245.428</v>
      </c>
      <c r="K33" s="53">
        <f t="shared" si="9"/>
        <v>1386.6066666666668</v>
      </c>
      <c r="L33" s="53">
        <v>0.177</v>
      </c>
      <c r="M33" s="53">
        <v>245.42938</v>
      </c>
      <c r="N33" s="53">
        <f t="shared" si="10"/>
        <v>0.177</v>
      </c>
      <c r="O33" s="53">
        <f t="shared" si="8"/>
        <v>245.42938</v>
      </c>
      <c r="P33" s="52" t="s">
        <v>166</v>
      </c>
      <c r="Q33" s="53">
        <f t="shared" si="3"/>
        <v>0</v>
      </c>
      <c r="R33" s="53">
        <f t="shared" si="4"/>
        <v>-0.0013800000000117052</v>
      </c>
      <c r="S33" s="54">
        <f t="shared" si="11"/>
        <v>4.80792345802783E-06</v>
      </c>
      <c r="T33" s="52" t="s">
        <v>167</v>
      </c>
      <c r="U33" s="52"/>
    </row>
    <row r="34" spans="1:21" ht="112.5">
      <c r="A34" s="48"/>
      <c r="B34" s="52" t="s">
        <v>168</v>
      </c>
      <c r="C34" s="52" t="s">
        <v>169</v>
      </c>
      <c r="D34" s="52" t="s">
        <v>72</v>
      </c>
      <c r="E34" s="52" t="s">
        <v>99</v>
      </c>
      <c r="F34" s="53">
        <v>1236.95</v>
      </c>
      <c r="G34" s="53">
        <v>1.171</v>
      </c>
      <c r="H34" s="53">
        <v>1448.468</v>
      </c>
      <c r="I34" s="53">
        <v>1.171</v>
      </c>
      <c r="J34" s="53">
        <v>1448.468</v>
      </c>
      <c r="K34" s="53">
        <f t="shared" si="9"/>
        <v>1243.7450128095645</v>
      </c>
      <c r="L34" s="53">
        <v>1.171</v>
      </c>
      <c r="M34" s="53">
        <v>1456.42541</v>
      </c>
      <c r="N34" s="53">
        <f t="shared" si="10"/>
        <v>1.171</v>
      </c>
      <c r="O34" s="53">
        <f t="shared" si="8"/>
        <v>1456.42541</v>
      </c>
      <c r="P34" s="52" t="s">
        <v>170</v>
      </c>
      <c r="Q34" s="53">
        <f t="shared" si="3"/>
        <v>0</v>
      </c>
      <c r="R34" s="53">
        <f t="shared" si="4"/>
        <v>-7.957409999999982</v>
      </c>
      <c r="S34" s="54">
        <f t="shared" si="11"/>
        <v>0.005493360935821645</v>
      </c>
      <c r="T34" s="52" t="s">
        <v>171</v>
      </c>
      <c r="U34" s="52"/>
    </row>
    <row r="35" spans="1:21" ht="84.75">
      <c r="A35" s="48"/>
      <c r="B35" s="52" t="s">
        <v>172</v>
      </c>
      <c r="C35" s="52" t="s">
        <v>173</v>
      </c>
      <c r="D35" s="52" t="s">
        <v>72</v>
      </c>
      <c r="E35" s="52" t="s">
        <v>73</v>
      </c>
      <c r="F35" s="53">
        <v>1240.06</v>
      </c>
      <c r="G35" s="53">
        <v>1.7</v>
      </c>
      <c r="H35" s="53">
        <v>2108.099</v>
      </c>
      <c r="I35" s="53">
        <v>1.7</v>
      </c>
      <c r="J35" s="53">
        <v>2108.099</v>
      </c>
      <c r="K35" s="53">
        <f t="shared" si="9"/>
        <v>1244.0335764705883</v>
      </c>
      <c r="L35" s="53">
        <v>1.7</v>
      </c>
      <c r="M35" s="53">
        <v>2114.85708</v>
      </c>
      <c r="N35" s="53">
        <f t="shared" si="10"/>
        <v>1.7</v>
      </c>
      <c r="O35" s="53">
        <f t="shared" si="8"/>
        <v>2114.85708</v>
      </c>
      <c r="P35" s="52" t="s">
        <v>174</v>
      </c>
      <c r="Q35" s="53">
        <f t="shared" si="3"/>
        <v>0</v>
      </c>
      <c r="R35" s="53">
        <f t="shared" si="4"/>
        <v>-6.758080000000064</v>
      </c>
      <c r="S35" s="54">
        <f t="shared" si="11"/>
        <v>0.0032043421048888465</v>
      </c>
      <c r="T35" s="52" t="s">
        <v>105</v>
      </c>
      <c r="U35" s="52"/>
    </row>
    <row r="36" spans="1:21" ht="99">
      <c r="A36" s="48"/>
      <c r="B36" s="52" t="s">
        <v>175</v>
      </c>
      <c r="C36" s="52" t="s">
        <v>176</v>
      </c>
      <c r="D36" s="52" t="s">
        <v>72</v>
      </c>
      <c r="E36" s="52" t="s">
        <v>73</v>
      </c>
      <c r="F36" s="53">
        <v>1718.83</v>
      </c>
      <c r="G36" s="53">
        <v>0.338</v>
      </c>
      <c r="H36" s="53">
        <v>580.964</v>
      </c>
      <c r="I36" s="53">
        <v>0.338</v>
      </c>
      <c r="J36" s="53">
        <v>580.964</v>
      </c>
      <c r="K36" s="53">
        <f t="shared" si="9"/>
        <v>1718.8818934911242</v>
      </c>
      <c r="L36" s="53">
        <v>0.338</v>
      </c>
      <c r="M36" s="53">
        <v>580.98208</v>
      </c>
      <c r="N36" s="53">
        <f t="shared" si="10"/>
        <v>0.338</v>
      </c>
      <c r="O36" s="53">
        <f t="shared" si="8"/>
        <v>580.98208</v>
      </c>
      <c r="P36" s="52" t="s">
        <v>177</v>
      </c>
      <c r="Q36" s="53">
        <f t="shared" si="3"/>
        <v>0</v>
      </c>
      <c r="R36" s="53">
        <f t="shared" si="4"/>
        <v>-0.01807999999994081</v>
      </c>
      <c r="S36" s="54">
        <f t="shared" si="11"/>
        <v>3.0191171392246474E-05</v>
      </c>
      <c r="T36" s="52" t="s">
        <v>178</v>
      </c>
      <c r="U36" s="52"/>
    </row>
    <row r="37" spans="1:21" ht="99">
      <c r="A37" s="48"/>
      <c r="B37" s="52" t="s">
        <v>179</v>
      </c>
      <c r="C37" s="52" t="s">
        <v>180</v>
      </c>
      <c r="D37" s="52" t="s">
        <v>72</v>
      </c>
      <c r="E37" s="52" t="s">
        <v>73</v>
      </c>
      <c r="F37" s="53">
        <v>1240.67</v>
      </c>
      <c r="G37" s="53">
        <v>0.532</v>
      </c>
      <c r="H37" s="53">
        <v>660.036</v>
      </c>
      <c r="I37" s="53">
        <v>0.532</v>
      </c>
      <c r="J37" s="53">
        <v>660.036</v>
      </c>
      <c r="K37" s="53">
        <f t="shared" si="9"/>
        <v>1240.742631578947</v>
      </c>
      <c r="L37" s="53">
        <v>0.532</v>
      </c>
      <c r="M37" s="53">
        <v>660.07508</v>
      </c>
      <c r="N37" s="53">
        <f t="shared" si="10"/>
        <v>0.532</v>
      </c>
      <c r="O37" s="53">
        <f t="shared" si="8"/>
        <v>660.07508</v>
      </c>
      <c r="P37" s="52" t="s">
        <v>181</v>
      </c>
      <c r="Q37" s="53">
        <f t="shared" si="3"/>
        <v>0</v>
      </c>
      <c r="R37" s="53">
        <f t="shared" si="4"/>
        <v>-0.03908000000001266</v>
      </c>
      <c r="S37" s="54">
        <f t="shared" si="11"/>
        <v>5.854222230494699E-05</v>
      </c>
      <c r="T37" s="52" t="s">
        <v>178</v>
      </c>
      <c r="U37" s="52"/>
    </row>
    <row r="38" spans="1:21" ht="99">
      <c r="A38" s="48"/>
      <c r="B38" s="52" t="s">
        <v>182</v>
      </c>
      <c r="C38" s="52" t="s">
        <v>183</v>
      </c>
      <c r="D38" s="52" t="s">
        <v>72</v>
      </c>
      <c r="E38" s="52" t="s">
        <v>73</v>
      </c>
      <c r="F38" s="53">
        <v>2208.26</v>
      </c>
      <c r="G38" s="53">
        <v>0.535</v>
      </c>
      <c r="H38" s="53">
        <v>1181.419</v>
      </c>
      <c r="I38" s="53">
        <v>0.535</v>
      </c>
      <c r="J38" s="53">
        <v>1181.419</v>
      </c>
      <c r="K38" s="53">
        <f t="shared" si="9"/>
        <v>2208.680523364486</v>
      </c>
      <c r="L38" s="53">
        <v>0.535</v>
      </c>
      <c r="M38" s="53">
        <v>1181.64408</v>
      </c>
      <c r="N38" s="53">
        <f t="shared" si="10"/>
        <v>0.535</v>
      </c>
      <c r="O38" s="53">
        <f t="shared" si="8"/>
        <v>1181.64408</v>
      </c>
      <c r="P38" s="52" t="s">
        <v>184</v>
      </c>
      <c r="Q38" s="53">
        <f t="shared" si="3"/>
        <v>0</v>
      </c>
      <c r="R38" s="53">
        <f t="shared" si="4"/>
        <v>-0.22507999999993444</v>
      </c>
      <c r="S38" s="54">
        <f t="shared" si="11"/>
        <v>0.00019043199826374035</v>
      </c>
      <c r="T38" s="52" t="s">
        <v>178</v>
      </c>
      <c r="U38" s="52"/>
    </row>
    <row r="39" spans="1:21" ht="99">
      <c r="A39" s="48"/>
      <c r="B39" s="52" t="s">
        <v>185</v>
      </c>
      <c r="C39" s="52" t="s">
        <v>186</v>
      </c>
      <c r="D39" s="52" t="s">
        <v>72</v>
      </c>
      <c r="E39" s="52" t="s">
        <v>99</v>
      </c>
      <c r="F39" s="53">
        <v>2421.57</v>
      </c>
      <c r="G39" s="53">
        <v>0.443</v>
      </c>
      <c r="H39" s="53">
        <v>1072.756</v>
      </c>
      <c r="I39" s="53">
        <v>0.443</v>
      </c>
      <c r="J39" s="53">
        <v>1072.756</v>
      </c>
      <c r="K39" s="53">
        <f t="shared" si="9"/>
        <v>2421.576546275395</v>
      </c>
      <c r="L39" s="53">
        <v>0.443</v>
      </c>
      <c r="M39" s="53">
        <v>1072.75841</v>
      </c>
      <c r="N39" s="53">
        <f t="shared" si="10"/>
        <v>0.443</v>
      </c>
      <c r="O39" s="53">
        <f t="shared" si="8"/>
        <v>1072.75841</v>
      </c>
      <c r="P39" s="52" t="s">
        <v>187</v>
      </c>
      <c r="Q39" s="53">
        <f t="shared" si="3"/>
        <v>0</v>
      </c>
      <c r="R39" s="53">
        <f t="shared" si="4"/>
        <v>-0.0024099999998270505</v>
      </c>
      <c r="S39" s="54">
        <f t="shared" si="11"/>
        <v>2.703318671137822E-06</v>
      </c>
      <c r="T39" s="52" t="s">
        <v>149</v>
      </c>
      <c r="U39" s="52"/>
    </row>
    <row r="40" spans="1:21" ht="71.25">
      <c r="A40" s="48"/>
      <c r="B40" s="52" t="s">
        <v>188</v>
      </c>
      <c r="C40" s="52" t="s">
        <v>189</v>
      </c>
      <c r="D40" s="52" t="s">
        <v>72</v>
      </c>
      <c r="E40" s="52" t="s">
        <v>73</v>
      </c>
      <c r="F40" s="53">
        <v>1147.57</v>
      </c>
      <c r="G40" s="53">
        <v>0.705</v>
      </c>
      <c r="H40" s="53">
        <v>809.037</v>
      </c>
      <c r="I40" s="53">
        <v>0.705</v>
      </c>
      <c r="J40" s="53">
        <v>809.037</v>
      </c>
      <c r="K40" s="53">
        <f t="shared" si="9"/>
        <v>1147.5744680851064</v>
      </c>
      <c r="L40" s="53">
        <v>0.705</v>
      </c>
      <c r="M40" s="53">
        <v>809.04</v>
      </c>
      <c r="N40" s="53">
        <f t="shared" si="10"/>
        <v>0.705</v>
      </c>
      <c r="O40" s="53">
        <f t="shared" si="8"/>
        <v>809.04</v>
      </c>
      <c r="P40" s="52" t="s">
        <v>190</v>
      </c>
      <c r="Q40" s="53">
        <f t="shared" si="3"/>
        <v>0</v>
      </c>
      <c r="R40" s="53">
        <f t="shared" si="4"/>
        <v>-0.0029999999999290594</v>
      </c>
      <c r="S40" s="54">
        <f t="shared" si="11"/>
        <v>3.89351857088549E-06</v>
      </c>
      <c r="T40" s="52" t="s">
        <v>191</v>
      </c>
      <c r="U40" s="52"/>
    </row>
    <row r="41" spans="1:21" ht="112.5">
      <c r="A41" s="48"/>
      <c r="B41" s="52" t="s">
        <v>192</v>
      </c>
      <c r="C41" s="52" t="s">
        <v>193</v>
      </c>
      <c r="D41" s="52" t="s">
        <v>72</v>
      </c>
      <c r="E41" s="52" t="s">
        <v>73</v>
      </c>
      <c r="F41" s="53">
        <v>1141.4</v>
      </c>
      <c r="G41" s="53">
        <v>0.413</v>
      </c>
      <c r="H41" s="53">
        <v>471.398</v>
      </c>
      <c r="I41" s="53">
        <v>0.413</v>
      </c>
      <c r="J41" s="53">
        <v>471.398</v>
      </c>
      <c r="K41" s="53">
        <v>0</v>
      </c>
      <c r="L41" s="53">
        <v>0</v>
      </c>
      <c r="M41" s="53">
        <v>0</v>
      </c>
      <c r="N41" s="53">
        <f t="shared" si="10"/>
        <v>0</v>
      </c>
      <c r="O41" s="53">
        <f t="shared" si="8"/>
        <v>0</v>
      </c>
      <c r="P41" s="52"/>
      <c r="Q41" s="53">
        <f t="shared" si="3"/>
        <v>0.413</v>
      </c>
      <c r="R41" s="53">
        <f t="shared" si="4"/>
        <v>471.398</v>
      </c>
      <c r="S41" s="54"/>
      <c r="T41" s="52"/>
      <c r="U41" s="52" t="s">
        <v>86</v>
      </c>
    </row>
    <row r="42" spans="1:21" ht="112.5">
      <c r="A42" s="48"/>
      <c r="B42" s="52" t="s">
        <v>194</v>
      </c>
      <c r="C42" s="52" t="s">
        <v>195</v>
      </c>
      <c r="D42" s="52" t="s">
        <v>72</v>
      </c>
      <c r="E42" s="52" t="s">
        <v>73</v>
      </c>
      <c r="F42" s="53">
        <v>1519.16</v>
      </c>
      <c r="G42" s="53">
        <v>0.188</v>
      </c>
      <c r="H42" s="53">
        <v>285.602</v>
      </c>
      <c r="I42" s="53">
        <v>0.188</v>
      </c>
      <c r="J42" s="53">
        <v>285.602</v>
      </c>
      <c r="K42" s="53">
        <v>0</v>
      </c>
      <c r="L42" s="53">
        <v>0</v>
      </c>
      <c r="M42" s="53">
        <v>0</v>
      </c>
      <c r="N42" s="53">
        <f t="shared" si="10"/>
        <v>0</v>
      </c>
      <c r="O42" s="53">
        <f t="shared" si="8"/>
        <v>0</v>
      </c>
      <c r="P42" s="52"/>
      <c r="Q42" s="53">
        <f t="shared" si="3"/>
        <v>0.188</v>
      </c>
      <c r="R42" s="53">
        <f t="shared" si="4"/>
        <v>285.602</v>
      </c>
      <c r="S42" s="54"/>
      <c r="T42" s="52"/>
      <c r="U42" s="52" t="s">
        <v>86</v>
      </c>
    </row>
    <row r="43" spans="1:21" ht="84.75">
      <c r="A43" s="48"/>
      <c r="B43" s="52" t="s">
        <v>196</v>
      </c>
      <c r="C43" s="52" t="s">
        <v>197</v>
      </c>
      <c r="D43" s="52" t="s">
        <v>72</v>
      </c>
      <c r="E43" s="52" t="s">
        <v>73</v>
      </c>
      <c r="F43" s="53">
        <v>2818.71</v>
      </c>
      <c r="G43" s="53">
        <v>0.045</v>
      </c>
      <c r="H43" s="53">
        <v>126.842</v>
      </c>
      <c r="I43" s="53">
        <v>0.045</v>
      </c>
      <c r="J43" s="53">
        <v>126.842</v>
      </c>
      <c r="K43" s="53">
        <f aca="true" t="shared" si="12" ref="K43:K52">M43/L43</f>
        <v>2088.912888888889</v>
      </c>
      <c r="L43" s="53">
        <v>0.045</v>
      </c>
      <c r="M43" s="53">
        <v>94.00108</v>
      </c>
      <c r="N43" s="53">
        <f t="shared" si="10"/>
        <v>0.045</v>
      </c>
      <c r="O43" s="53">
        <f t="shared" si="8"/>
        <v>94.00108</v>
      </c>
      <c r="P43" s="52" t="s">
        <v>198</v>
      </c>
      <c r="Q43" s="53">
        <f t="shared" si="3"/>
        <v>0</v>
      </c>
      <c r="R43" s="53">
        <f t="shared" si="4"/>
        <v>32.84092</v>
      </c>
      <c r="S43" s="54">
        <f aca="true" t="shared" si="13" ref="S43:S52">K43/F43-1</f>
        <v>-0.2589117401616736</v>
      </c>
      <c r="T43" s="52" t="s">
        <v>105</v>
      </c>
      <c r="U43" s="52"/>
    </row>
    <row r="44" spans="1:21" ht="84.75">
      <c r="A44" s="48"/>
      <c r="B44" s="52" t="s">
        <v>199</v>
      </c>
      <c r="C44" s="52" t="s">
        <v>200</v>
      </c>
      <c r="D44" s="52" t="s">
        <v>72</v>
      </c>
      <c r="E44" s="52" t="s">
        <v>73</v>
      </c>
      <c r="F44" s="53">
        <v>2015.04</v>
      </c>
      <c r="G44" s="53">
        <v>0.081</v>
      </c>
      <c r="H44" s="53">
        <v>163.218</v>
      </c>
      <c r="I44" s="53">
        <v>0.081</v>
      </c>
      <c r="J44" s="53">
        <v>163.218</v>
      </c>
      <c r="K44" s="53">
        <f t="shared" si="12"/>
        <v>1699.2972839506172</v>
      </c>
      <c r="L44" s="53">
        <v>0.081</v>
      </c>
      <c r="M44" s="53">
        <v>137.64308</v>
      </c>
      <c r="N44" s="53">
        <f t="shared" si="10"/>
        <v>0.081</v>
      </c>
      <c r="O44" s="53">
        <f t="shared" si="8"/>
        <v>137.64308</v>
      </c>
      <c r="P44" s="52" t="s">
        <v>201</v>
      </c>
      <c r="Q44" s="53">
        <f t="shared" si="3"/>
        <v>0</v>
      </c>
      <c r="R44" s="53">
        <f t="shared" si="4"/>
        <v>25.57491999999999</v>
      </c>
      <c r="S44" s="54">
        <f t="shared" si="13"/>
        <v>-0.15669302646566952</v>
      </c>
      <c r="T44" s="52" t="s">
        <v>105</v>
      </c>
      <c r="U44" s="52"/>
    </row>
    <row r="45" spans="1:21" ht="43.5">
      <c r="A45" s="48"/>
      <c r="B45" s="52" t="s">
        <v>202</v>
      </c>
      <c r="C45" s="52" t="s">
        <v>203</v>
      </c>
      <c r="D45" s="52" t="s">
        <v>72</v>
      </c>
      <c r="E45" s="52" t="s">
        <v>73</v>
      </c>
      <c r="F45" s="53">
        <v>3845.2</v>
      </c>
      <c r="G45" s="53">
        <v>0.06</v>
      </c>
      <c r="H45" s="53">
        <v>230.712</v>
      </c>
      <c r="I45" s="53">
        <v>0.06</v>
      </c>
      <c r="J45" s="53">
        <v>230.712</v>
      </c>
      <c r="K45" s="53">
        <f t="shared" si="12"/>
        <v>3822.3333333333335</v>
      </c>
      <c r="L45" s="53">
        <v>0.06</v>
      </c>
      <c r="M45" s="53">
        <v>229.34</v>
      </c>
      <c r="N45" s="53">
        <f t="shared" si="10"/>
        <v>0.06</v>
      </c>
      <c r="O45" s="53">
        <f t="shared" si="8"/>
        <v>229.34</v>
      </c>
      <c r="P45" s="52" t="s">
        <v>204</v>
      </c>
      <c r="Q45" s="53">
        <f t="shared" si="3"/>
        <v>0</v>
      </c>
      <c r="R45" s="53">
        <f t="shared" si="4"/>
        <v>1.3719999999999857</v>
      </c>
      <c r="S45" s="54">
        <f t="shared" si="13"/>
        <v>-0.005946808141752413</v>
      </c>
      <c r="T45" s="52" t="s">
        <v>205</v>
      </c>
      <c r="U45" s="52"/>
    </row>
    <row r="46" spans="1:21" ht="99">
      <c r="A46" s="48"/>
      <c r="B46" s="52" t="s">
        <v>206</v>
      </c>
      <c r="C46" s="52" t="s">
        <v>207</v>
      </c>
      <c r="D46" s="52" t="s">
        <v>72</v>
      </c>
      <c r="E46" s="52" t="s">
        <v>73</v>
      </c>
      <c r="F46" s="53">
        <v>1570.53</v>
      </c>
      <c r="G46" s="53">
        <v>0.281</v>
      </c>
      <c r="H46" s="53">
        <v>441.319</v>
      </c>
      <c r="I46" s="53">
        <v>0.281</v>
      </c>
      <c r="J46" s="53">
        <v>441.319</v>
      </c>
      <c r="K46" s="53">
        <f t="shared" si="12"/>
        <v>1571.3523131672596</v>
      </c>
      <c r="L46" s="53">
        <v>0.281</v>
      </c>
      <c r="M46" s="53">
        <v>441.55</v>
      </c>
      <c r="N46" s="53">
        <f t="shared" si="10"/>
        <v>0.281</v>
      </c>
      <c r="O46" s="53">
        <f t="shared" si="8"/>
        <v>441.55</v>
      </c>
      <c r="P46" s="52" t="s">
        <v>208</v>
      </c>
      <c r="Q46" s="53">
        <f t="shared" si="3"/>
        <v>0</v>
      </c>
      <c r="R46" s="53">
        <f t="shared" si="4"/>
        <v>-0.23099999999999454</v>
      </c>
      <c r="S46" s="54">
        <f t="shared" si="13"/>
        <v>0.0005235895953974445</v>
      </c>
      <c r="T46" s="52" t="s">
        <v>178</v>
      </c>
      <c r="U46" s="52"/>
    </row>
    <row r="47" spans="1:21" ht="99">
      <c r="A47" s="48"/>
      <c r="B47" s="52" t="s">
        <v>209</v>
      </c>
      <c r="C47" s="52" t="s">
        <v>210</v>
      </c>
      <c r="D47" s="52" t="s">
        <v>72</v>
      </c>
      <c r="E47" s="52" t="s">
        <v>73</v>
      </c>
      <c r="F47" s="53">
        <v>1445.8</v>
      </c>
      <c r="G47" s="53">
        <v>0.1285</v>
      </c>
      <c r="H47" s="53">
        <v>185.785</v>
      </c>
      <c r="I47" s="53">
        <v>0.1285</v>
      </c>
      <c r="J47" s="53">
        <v>185.785</v>
      </c>
      <c r="K47" s="53">
        <f t="shared" si="12"/>
        <v>1447.6659922178987</v>
      </c>
      <c r="L47" s="53">
        <v>0.1285</v>
      </c>
      <c r="M47" s="53">
        <v>186.02508</v>
      </c>
      <c r="N47" s="53">
        <f t="shared" si="10"/>
        <v>0.1285</v>
      </c>
      <c r="O47" s="53">
        <f t="shared" si="8"/>
        <v>186.02508</v>
      </c>
      <c r="P47" s="52" t="s">
        <v>211</v>
      </c>
      <c r="Q47" s="53">
        <f t="shared" si="3"/>
        <v>0</v>
      </c>
      <c r="R47" s="53">
        <f t="shared" si="4"/>
        <v>-0.24008000000000607</v>
      </c>
      <c r="S47" s="54">
        <f t="shared" si="13"/>
        <v>0.001290629560035228</v>
      </c>
      <c r="T47" s="52" t="s">
        <v>178</v>
      </c>
      <c r="U47" s="52"/>
    </row>
    <row r="48" spans="1:21" ht="84.75">
      <c r="A48" s="48"/>
      <c r="B48" s="52" t="s">
        <v>212</v>
      </c>
      <c r="C48" s="52" t="s">
        <v>213</v>
      </c>
      <c r="D48" s="52" t="s">
        <v>72</v>
      </c>
      <c r="E48" s="52" t="s">
        <v>73</v>
      </c>
      <c r="F48" s="53">
        <v>2446.27</v>
      </c>
      <c r="G48" s="53">
        <v>0.055</v>
      </c>
      <c r="H48" s="53">
        <v>134.545</v>
      </c>
      <c r="I48" s="53">
        <v>0.055</v>
      </c>
      <c r="J48" s="53">
        <v>134.545</v>
      </c>
      <c r="K48" s="53">
        <f t="shared" si="12"/>
        <v>2450.510545454545</v>
      </c>
      <c r="L48" s="53">
        <v>0.055</v>
      </c>
      <c r="M48" s="53">
        <v>134.77808</v>
      </c>
      <c r="N48" s="53">
        <f t="shared" si="10"/>
        <v>0.055</v>
      </c>
      <c r="O48" s="53">
        <f t="shared" si="8"/>
        <v>134.77808</v>
      </c>
      <c r="P48" s="52" t="s">
        <v>214</v>
      </c>
      <c r="Q48" s="53">
        <f t="shared" si="3"/>
        <v>0</v>
      </c>
      <c r="R48" s="53">
        <f t="shared" si="4"/>
        <v>-0.23308000000000106</v>
      </c>
      <c r="S48" s="54">
        <f t="shared" si="13"/>
        <v>0.0017334740051364594</v>
      </c>
      <c r="T48" s="52" t="s">
        <v>215</v>
      </c>
      <c r="U48" s="52"/>
    </row>
    <row r="49" spans="1:21" ht="84.75">
      <c r="A49" s="48"/>
      <c r="B49" s="52" t="s">
        <v>216</v>
      </c>
      <c r="C49" s="52" t="s">
        <v>217</v>
      </c>
      <c r="D49" s="52" t="s">
        <v>72</v>
      </c>
      <c r="E49" s="52" t="s">
        <v>73</v>
      </c>
      <c r="F49" s="53">
        <v>3707.2</v>
      </c>
      <c r="G49" s="53">
        <v>0.03</v>
      </c>
      <c r="H49" s="53">
        <v>111.216</v>
      </c>
      <c r="I49" s="53">
        <v>0.03</v>
      </c>
      <c r="J49" s="53">
        <v>111.216</v>
      </c>
      <c r="K49" s="53">
        <f t="shared" si="12"/>
        <v>3715.0000000000005</v>
      </c>
      <c r="L49" s="53">
        <v>0.03</v>
      </c>
      <c r="M49" s="53">
        <v>111.45</v>
      </c>
      <c r="N49" s="53">
        <f t="shared" si="10"/>
        <v>0.03</v>
      </c>
      <c r="O49" s="53">
        <f t="shared" si="8"/>
        <v>111.45</v>
      </c>
      <c r="P49" s="52" t="s">
        <v>218</v>
      </c>
      <c r="Q49" s="53">
        <f t="shared" si="3"/>
        <v>0</v>
      </c>
      <c r="R49" s="53">
        <f t="shared" si="4"/>
        <v>-0.23400000000000887</v>
      </c>
      <c r="S49" s="54">
        <f t="shared" si="13"/>
        <v>0.0021040138109627016</v>
      </c>
      <c r="T49" s="52" t="s">
        <v>215</v>
      </c>
      <c r="U49" s="52"/>
    </row>
    <row r="50" spans="1:21" ht="84.75">
      <c r="A50" s="48"/>
      <c r="B50" s="52" t="s">
        <v>219</v>
      </c>
      <c r="C50" s="52" t="s">
        <v>220</v>
      </c>
      <c r="D50" s="52" t="s">
        <v>72</v>
      </c>
      <c r="E50" s="52" t="s">
        <v>73</v>
      </c>
      <c r="F50" s="53">
        <v>873.89</v>
      </c>
      <c r="G50" s="53">
        <v>0.175</v>
      </c>
      <c r="H50" s="53">
        <v>152.931</v>
      </c>
      <c r="I50" s="53">
        <v>0.175</v>
      </c>
      <c r="J50" s="53">
        <v>152.931</v>
      </c>
      <c r="K50" s="53">
        <f t="shared" si="12"/>
        <v>875.2290285714286</v>
      </c>
      <c r="L50" s="53">
        <v>0.175</v>
      </c>
      <c r="M50" s="53">
        <v>153.16508</v>
      </c>
      <c r="N50" s="53">
        <f t="shared" si="10"/>
        <v>0.175</v>
      </c>
      <c r="O50" s="53">
        <f t="shared" si="8"/>
        <v>153.16508</v>
      </c>
      <c r="P50" s="52" t="s">
        <v>221</v>
      </c>
      <c r="Q50" s="53">
        <f t="shared" si="3"/>
        <v>0</v>
      </c>
      <c r="R50" s="53">
        <f t="shared" si="4"/>
        <v>-0.23407999999997742</v>
      </c>
      <c r="S50" s="54">
        <f t="shared" si="13"/>
        <v>0.0015322621513331747</v>
      </c>
      <c r="T50" s="52" t="s">
        <v>215</v>
      </c>
      <c r="U50" s="52"/>
    </row>
    <row r="51" spans="1:21" ht="84.75">
      <c r="A51" s="48"/>
      <c r="B51" s="52" t="s">
        <v>222</v>
      </c>
      <c r="C51" s="52" t="s">
        <v>223</v>
      </c>
      <c r="D51" s="52" t="s">
        <v>72</v>
      </c>
      <c r="E51" s="52" t="s">
        <v>73</v>
      </c>
      <c r="F51" s="53">
        <v>1120.5</v>
      </c>
      <c r="G51" s="53">
        <v>0.186</v>
      </c>
      <c r="H51" s="53">
        <v>208.413</v>
      </c>
      <c r="I51" s="53">
        <v>0.186</v>
      </c>
      <c r="J51" s="53">
        <v>208.413</v>
      </c>
      <c r="K51" s="53">
        <f t="shared" si="12"/>
        <v>1121.758494623656</v>
      </c>
      <c r="L51" s="53">
        <v>0.186</v>
      </c>
      <c r="M51" s="53">
        <v>208.64708</v>
      </c>
      <c r="N51" s="53">
        <f t="shared" si="10"/>
        <v>0.186</v>
      </c>
      <c r="O51" s="53">
        <f t="shared" si="8"/>
        <v>208.64708</v>
      </c>
      <c r="P51" s="52" t="s">
        <v>224</v>
      </c>
      <c r="Q51" s="53">
        <f t="shared" si="3"/>
        <v>0</v>
      </c>
      <c r="R51" s="53">
        <f t="shared" si="4"/>
        <v>-0.23407999999997742</v>
      </c>
      <c r="S51" s="54">
        <f t="shared" si="13"/>
        <v>0.0011231545057170944</v>
      </c>
      <c r="T51" s="52" t="s">
        <v>215</v>
      </c>
      <c r="U51" s="52"/>
    </row>
    <row r="52" spans="1:21" ht="84.75">
      <c r="A52" s="48"/>
      <c r="B52" s="52" t="s">
        <v>225</v>
      </c>
      <c r="C52" s="52" t="s">
        <v>226</v>
      </c>
      <c r="D52" s="52" t="s">
        <v>72</v>
      </c>
      <c r="E52" s="52" t="s">
        <v>73</v>
      </c>
      <c r="F52" s="53">
        <v>1152.98</v>
      </c>
      <c r="G52" s="53">
        <v>0.281</v>
      </c>
      <c r="H52" s="53">
        <v>323.987</v>
      </c>
      <c r="I52" s="53">
        <v>0.281</v>
      </c>
      <c r="J52" s="53">
        <v>323.987</v>
      </c>
      <c r="K52" s="53">
        <f t="shared" si="12"/>
        <v>1165.9459786476868</v>
      </c>
      <c r="L52" s="53">
        <v>0.281</v>
      </c>
      <c r="M52" s="53">
        <v>327.63082</v>
      </c>
      <c r="N52" s="53">
        <f t="shared" si="10"/>
        <v>0.281</v>
      </c>
      <c r="O52" s="53">
        <f t="shared" si="8"/>
        <v>327.63082</v>
      </c>
      <c r="P52" s="52" t="s">
        <v>227</v>
      </c>
      <c r="Q52" s="53">
        <f t="shared" si="3"/>
        <v>0</v>
      </c>
      <c r="R52" s="53">
        <f t="shared" si="4"/>
        <v>-3.643820000000005</v>
      </c>
      <c r="S52" s="54">
        <f t="shared" si="13"/>
        <v>0.011245623209150901</v>
      </c>
      <c r="T52" s="52" t="s">
        <v>228</v>
      </c>
      <c r="U52" s="52"/>
    </row>
    <row r="53" spans="1:21" ht="112.5">
      <c r="A53" s="48"/>
      <c r="B53" s="52" t="s">
        <v>229</v>
      </c>
      <c r="C53" s="52" t="s">
        <v>230</v>
      </c>
      <c r="D53" s="52" t="s">
        <v>72</v>
      </c>
      <c r="E53" s="52" t="s">
        <v>73</v>
      </c>
      <c r="F53" s="53">
        <v>1249.64</v>
      </c>
      <c r="G53" s="53">
        <v>0.255</v>
      </c>
      <c r="H53" s="53">
        <v>318.658</v>
      </c>
      <c r="I53" s="53">
        <v>0.255</v>
      </c>
      <c r="J53" s="53">
        <v>318.658</v>
      </c>
      <c r="K53" s="53">
        <v>0</v>
      </c>
      <c r="L53" s="53">
        <v>0</v>
      </c>
      <c r="M53" s="53">
        <v>0</v>
      </c>
      <c r="N53" s="53">
        <f t="shared" si="10"/>
        <v>0</v>
      </c>
      <c r="O53" s="53">
        <f t="shared" si="8"/>
        <v>0</v>
      </c>
      <c r="P53" s="52"/>
      <c r="Q53" s="53">
        <f t="shared" si="3"/>
        <v>0.255</v>
      </c>
      <c r="R53" s="53">
        <f t="shared" si="4"/>
        <v>318.658</v>
      </c>
      <c r="S53" s="54"/>
      <c r="T53" s="52"/>
      <c r="U53" s="52" t="s">
        <v>86</v>
      </c>
    </row>
    <row r="54" spans="1:21" ht="84.75">
      <c r="A54" s="48"/>
      <c r="B54" s="52" t="s">
        <v>231</v>
      </c>
      <c r="C54" s="52" t="s">
        <v>232</v>
      </c>
      <c r="D54" s="52" t="s">
        <v>233</v>
      </c>
      <c r="E54" s="52" t="s">
        <v>73</v>
      </c>
      <c r="F54" s="53">
        <v>202.46</v>
      </c>
      <c r="G54" s="53">
        <v>1</v>
      </c>
      <c r="H54" s="53">
        <v>202.46</v>
      </c>
      <c r="I54" s="53">
        <v>1</v>
      </c>
      <c r="J54" s="53">
        <v>202.46</v>
      </c>
      <c r="K54" s="53">
        <f aca="true" t="shared" si="14" ref="K54:K74">M54/L54</f>
        <v>206.1747</v>
      </c>
      <c r="L54" s="53">
        <v>1</v>
      </c>
      <c r="M54" s="53">
        <v>206.1747</v>
      </c>
      <c r="N54" s="53">
        <f t="shared" si="10"/>
        <v>1</v>
      </c>
      <c r="O54" s="53">
        <f t="shared" si="8"/>
        <v>206.1747</v>
      </c>
      <c r="P54" s="52" t="s">
        <v>234</v>
      </c>
      <c r="Q54" s="53">
        <f t="shared" si="3"/>
        <v>0</v>
      </c>
      <c r="R54" s="53">
        <f t="shared" si="4"/>
        <v>-3.7146999999999935</v>
      </c>
      <c r="S54" s="54">
        <f aca="true" t="shared" si="15" ref="S54:S74">K54/F54-1</f>
        <v>0.018347821791958818</v>
      </c>
      <c r="T54" s="52" t="s">
        <v>113</v>
      </c>
      <c r="U54" s="52"/>
    </row>
    <row r="55" spans="1:21" ht="57">
      <c r="A55" s="48"/>
      <c r="B55" s="52" t="s">
        <v>235</v>
      </c>
      <c r="C55" s="52" t="s">
        <v>236</v>
      </c>
      <c r="D55" s="52" t="s">
        <v>233</v>
      </c>
      <c r="E55" s="52" t="s">
        <v>73</v>
      </c>
      <c r="F55" s="53">
        <v>392.886</v>
      </c>
      <c r="G55" s="53">
        <v>1</v>
      </c>
      <c r="H55" s="53">
        <v>392.886</v>
      </c>
      <c r="I55" s="53">
        <v>1</v>
      </c>
      <c r="J55" s="53">
        <v>392.886</v>
      </c>
      <c r="K55" s="53">
        <f t="shared" si="14"/>
        <v>394.272</v>
      </c>
      <c r="L55" s="53">
        <v>1</v>
      </c>
      <c r="M55" s="53">
        <v>394.272</v>
      </c>
      <c r="N55" s="53">
        <f t="shared" si="10"/>
        <v>1</v>
      </c>
      <c r="O55" s="53">
        <f t="shared" si="8"/>
        <v>394.272</v>
      </c>
      <c r="P55" s="52" t="s">
        <v>237</v>
      </c>
      <c r="Q55" s="53">
        <f t="shared" si="3"/>
        <v>0</v>
      </c>
      <c r="R55" s="53">
        <f t="shared" si="4"/>
        <v>-1.3859999999999673</v>
      </c>
      <c r="S55" s="54">
        <f t="shared" si="15"/>
        <v>0.003527740871397622</v>
      </c>
      <c r="T55" s="52" t="s">
        <v>238</v>
      </c>
      <c r="U55" s="52"/>
    </row>
    <row r="56" spans="1:21" ht="112.5">
      <c r="A56" s="48"/>
      <c r="B56" s="52" t="s">
        <v>239</v>
      </c>
      <c r="C56" s="52" t="s">
        <v>240</v>
      </c>
      <c r="D56" s="52" t="s">
        <v>233</v>
      </c>
      <c r="E56" s="52" t="s">
        <v>73</v>
      </c>
      <c r="F56" s="53">
        <v>200.39</v>
      </c>
      <c r="G56" s="53">
        <v>1</v>
      </c>
      <c r="H56" s="53">
        <v>200.39</v>
      </c>
      <c r="I56" s="53">
        <v>1</v>
      </c>
      <c r="J56" s="53">
        <v>200.39</v>
      </c>
      <c r="K56" s="53">
        <f t="shared" si="14"/>
        <v>200.58038</v>
      </c>
      <c r="L56" s="53">
        <v>1</v>
      </c>
      <c r="M56" s="53">
        <v>200.58038</v>
      </c>
      <c r="N56" s="53">
        <f t="shared" si="10"/>
        <v>1</v>
      </c>
      <c r="O56" s="53">
        <f t="shared" si="8"/>
        <v>200.58038</v>
      </c>
      <c r="P56" s="52" t="s">
        <v>241</v>
      </c>
      <c r="Q56" s="53">
        <f t="shared" si="3"/>
        <v>0</v>
      </c>
      <c r="R56" s="53">
        <f t="shared" si="4"/>
        <v>-0.19038000000000466</v>
      </c>
      <c r="S56" s="54">
        <f t="shared" si="15"/>
        <v>0.0009500474075552212</v>
      </c>
      <c r="T56" s="52" t="s">
        <v>242</v>
      </c>
      <c r="U56" s="52"/>
    </row>
    <row r="57" spans="1:21" ht="99">
      <c r="A57" s="48"/>
      <c r="B57" s="52" t="s">
        <v>243</v>
      </c>
      <c r="C57" s="52" t="s">
        <v>244</v>
      </c>
      <c r="D57" s="52" t="s">
        <v>233</v>
      </c>
      <c r="E57" s="52" t="s">
        <v>73</v>
      </c>
      <c r="F57" s="53">
        <v>298.06</v>
      </c>
      <c r="G57" s="53">
        <v>1</v>
      </c>
      <c r="H57" s="53">
        <v>298.06</v>
      </c>
      <c r="I57" s="53">
        <v>1</v>
      </c>
      <c r="J57" s="53">
        <v>298.06</v>
      </c>
      <c r="K57" s="53">
        <f t="shared" si="14"/>
        <v>298.25038</v>
      </c>
      <c r="L57" s="53">
        <v>1</v>
      </c>
      <c r="M57" s="53">
        <v>298.25038</v>
      </c>
      <c r="N57" s="53">
        <f t="shared" si="10"/>
        <v>1</v>
      </c>
      <c r="O57" s="53">
        <f t="shared" si="8"/>
        <v>298.25038</v>
      </c>
      <c r="P57" s="52" t="s">
        <v>245</v>
      </c>
      <c r="Q57" s="53">
        <f t="shared" si="3"/>
        <v>0</v>
      </c>
      <c r="R57" s="53">
        <f t="shared" si="4"/>
        <v>-0.19038000000000466</v>
      </c>
      <c r="S57" s="54">
        <f t="shared" si="15"/>
        <v>0.0006387304569550611</v>
      </c>
      <c r="T57" s="52" t="s">
        <v>133</v>
      </c>
      <c r="U57" s="52"/>
    </row>
    <row r="58" spans="1:21" ht="140.25">
      <c r="A58" s="48"/>
      <c r="B58" s="52" t="s">
        <v>246</v>
      </c>
      <c r="C58" s="52" t="s">
        <v>247</v>
      </c>
      <c r="D58" s="52" t="s">
        <v>233</v>
      </c>
      <c r="E58" s="52" t="s">
        <v>73</v>
      </c>
      <c r="F58" s="53">
        <v>196.65</v>
      </c>
      <c r="G58" s="53">
        <v>1</v>
      </c>
      <c r="H58" s="53">
        <v>196.65</v>
      </c>
      <c r="I58" s="53">
        <v>1</v>
      </c>
      <c r="J58" s="53">
        <v>196.65</v>
      </c>
      <c r="K58" s="53">
        <f t="shared" si="14"/>
        <v>197.22612</v>
      </c>
      <c r="L58" s="53">
        <v>1</v>
      </c>
      <c r="M58" s="53">
        <v>197.22612</v>
      </c>
      <c r="N58" s="53">
        <f t="shared" si="10"/>
        <v>1</v>
      </c>
      <c r="O58" s="53">
        <f t="shared" si="8"/>
        <v>197.22612</v>
      </c>
      <c r="P58" s="52" t="s">
        <v>248</v>
      </c>
      <c r="Q58" s="53">
        <f t="shared" si="3"/>
        <v>0</v>
      </c>
      <c r="R58" s="53">
        <f t="shared" si="4"/>
        <v>-0.5761200000000031</v>
      </c>
      <c r="S58" s="54">
        <f t="shared" si="15"/>
        <v>0.0029296720061022796</v>
      </c>
      <c r="T58" s="52" t="s">
        <v>249</v>
      </c>
      <c r="U58" s="52"/>
    </row>
    <row r="59" spans="1:21" ht="84.75">
      <c r="A59" s="48"/>
      <c r="B59" s="52" t="s">
        <v>250</v>
      </c>
      <c r="C59" s="52" t="s">
        <v>251</v>
      </c>
      <c r="D59" s="52" t="s">
        <v>233</v>
      </c>
      <c r="E59" s="52" t="s">
        <v>73</v>
      </c>
      <c r="F59" s="53">
        <v>202.628</v>
      </c>
      <c r="G59" s="53">
        <v>1</v>
      </c>
      <c r="H59" s="53">
        <v>202.628</v>
      </c>
      <c r="I59" s="53">
        <v>1</v>
      </c>
      <c r="J59" s="53">
        <v>202.628</v>
      </c>
      <c r="K59" s="53">
        <f t="shared" si="14"/>
        <v>212.555</v>
      </c>
      <c r="L59" s="53">
        <v>1</v>
      </c>
      <c r="M59" s="53">
        <f>216.2757-3.7207</f>
        <v>212.555</v>
      </c>
      <c r="N59" s="53">
        <f t="shared" si="10"/>
        <v>1</v>
      </c>
      <c r="O59" s="53">
        <f t="shared" si="8"/>
        <v>212.555</v>
      </c>
      <c r="P59" s="52" t="s">
        <v>252</v>
      </c>
      <c r="Q59" s="53">
        <f t="shared" si="3"/>
        <v>0</v>
      </c>
      <c r="R59" s="53">
        <f t="shared" si="4"/>
        <v>-9.927000000000021</v>
      </c>
      <c r="S59" s="54">
        <f t="shared" si="15"/>
        <v>0.04899125491047651</v>
      </c>
      <c r="T59" s="52" t="s">
        <v>113</v>
      </c>
      <c r="U59" s="52"/>
    </row>
    <row r="60" spans="1:21" ht="57">
      <c r="A60" s="48"/>
      <c r="B60" s="52" t="s">
        <v>253</v>
      </c>
      <c r="C60" s="52" t="s">
        <v>254</v>
      </c>
      <c r="D60" s="52" t="s">
        <v>233</v>
      </c>
      <c r="E60" s="52" t="s">
        <v>73</v>
      </c>
      <c r="F60" s="53">
        <v>172.88</v>
      </c>
      <c r="G60" s="53">
        <v>1</v>
      </c>
      <c r="H60" s="53">
        <v>172.88</v>
      </c>
      <c r="I60" s="53">
        <v>1</v>
      </c>
      <c r="J60" s="53">
        <v>172.88</v>
      </c>
      <c r="K60" s="53">
        <f t="shared" si="14"/>
        <v>174.146</v>
      </c>
      <c r="L60" s="53">
        <v>1</v>
      </c>
      <c r="M60" s="53">
        <v>174.146</v>
      </c>
      <c r="N60" s="53">
        <f t="shared" si="10"/>
        <v>1</v>
      </c>
      <c r="O60" s="53">
        <f t="shared" si="8"/>
        <v>174.146</v>
      </c>
      <c r="P60" s="52" t="s">
        <v>255</v>
      </c>
      <c r="Q60" s="53">
        <f t="shared" si="3"/>
        <v>0</v>
      </c>
      <c r="R60" s="53">
        <f t="shared" si="4"/>
        <v>-1.2659999999999911</v>
      </c>
      <c r="S60" s="54">
        <f t="shared" si="15"/>
        <v>0.007322998611753784</v>
      </c>
      <c r="T60" s="52" t="s">
        <v>238</v>
      </c>
      <c r="U60" s="52"/>
    </row>
    <row r="61" spans="1:21" ht="57">
      <c r="A61" s="48"/>
      <c r="B61" s="52" t="s">
        <v>256</v>
      </c>
      <c r="C61" s="52" t="s">
        <v>257</v>
      </c>
      <c r="D61" s="52" t="s">
        <v>233</v>
      </c>
      <c r="E61" s="52" t="s">
        <v>73</v>
      </c>
      <c r="F61" s="53">
        <v>210.78</v>
      </c>
      <c r="G61" s="53">
        <v>1</v>
      </c>
      <c r="H61" s="53">
        <v>210.78</v>
      </c>
      <c r="I61" s="53">
        <v>1</v>
      </c>
      <c r="J61" s="53">
        <v>210.78</v>
      </c>
      <c r="K61" s="53">
        <f t="shared" si="14"/>
        <v>212.165</v>
      </c>
      <c r="L61" s="53">
        <v>1</v>
      </c>
      <c r="M61" s="53">
        <v>212.165</v>
      </c>
      <c r="N61" s="53">
        <f t="shared" si="10"/>
        <v>1</v>
      </c>
      <c r="O61" s="53">
        <f t="shared" si="8"/>
        <v>212.165</v>
      </c>
      <c r="P61" s="52" t="s">
        <v>258</v>
      </c>
      <c r="Q61" s="53">
        <f t="shared" si="3"/>
        <v>0</v>
      </c>
      <c r="R61" s="53">
        <f t="shared" si="4"/>
        <v>-1.384999999999991</v>
      </c>
      <c r="S61" s="54">
        <f t="shared" si="15"/>
        <v>0.006570832147262395</v>
      </c>
      <c r="T61" s="52" t="s">
        <v>238</v>
      </c>
      <c r="U61" s="52"/>
    </row>
    <row r="62" spans="1:21" ht="57">
      <c r="A62" s="48"/>
      <c r="B62" s="52" t="s">
        <v>259</v>
      </c>
      <c r="C62" s="52" t="s">
        <v>260</v>
      </c>
      <c r="D62" s="52" t="s">
        <v>233</v>
      </c>
      <c r="E62" s="52" t="s">
        <v>73</v>
      </c>
      <c r="F62" s="53">
        <v>202.28</v>
      </c>
      <c r="G62" s="53">
        <v>1</v>
      </c>
      <c r="H62" s="53">
        <v>202.28</v>
      </c>
      <c r="I62" s="53">
        <v>1</v>
      </c>
      <c r="J62" s="53">
        <v>202.28</v>
      </c>
      <c r="K62" s="53">
        <f t="shared" si="14"/>
        <v>203.665</v>
      </c>
      <c r="L62" s="53">
        <v>1</v>
      </c>
      <c r="M62" s="53">
        <v>203.665</v>
      </c>
      <c r="N62" s="53">
        <f t="shared" si="10"/>
        <v>1</v>
      </c>
      <c r="O62" s="53">
        <f t="shared" si="8"/>
        <v>203.665</v>
      </c>
      <c r="P62" s="52" t="s">
        <v>261</v>
      </c>
      <c r="Q62" s="53">
        <f t="shared" si="3"/>
        <v>0</v>
      </c>
      <c r="R62" s="53">
        <f t="shared" si="4"/>
        <v>-1.384999999999991</v>
      </c>
      <c r="S62" s="54">
        <f t="shared" si="15"/>
        <v>0.006846944828949875</v>
      </c>
      <c r="T62" s="52" t="s">
        <v>238</v>
      </c>
      <c r="U62" s="52"/>
    </row>
    <row r="63" spans="1:21" ht="57">
      <c r="A63" s="48"/>
      <c r="B63" s="52" t="s">
        <v>262</v>
      </c>
      <c r="C63" s="52" t="s">
        <v>263</v>
      </c>
      <c r="D63" s="52" t="s">
        <v>233</v>
      </c>
      <c r="E63" s="52" t="s">
        <v>73</v>
      </c>
      <c r="F63" s="53">
        <v>144.92</v>
      </c>
      <c r="G63" s="53">
        <v>1</v>
      </c>
      <c r="H63" s="53">
        <v>144.92</v>
      </c>
      <c r="I63" s="53">
        <v>1</v>
      </c>
      <c r="J63" s="53">
        <v>144.92</v>
      </c>
      <c r="K63" s="53">
        <f t="shared" si="14"/>
        <v>146.314</v>
      </c>
      <c r="L63" s="53">
        <v>1</v>
      </c>
      <c r="M63" s="53">
        <v>146.314</v>
      </c>
      <c r="N63" s="53">
        <f t="shared" si="10"/>
        <v>1</v>
      </c>
      <c r="O63" s="53">
        <f t="shared" si="8"/>
        <v>146.314</v>
      </c>
      <c r="P63" s="52" t="s">
        <v>264</v>
      </c>
      <c r="Q63" s="53">
        <f t="shared" si="3"/>
        <v>0</v>
      </c>
      <c r="R63" s="53">
        <f t="shared" si="4"/>
        <v>-1.3940000000000055</v>
      </c>
      <c r="S63" s="54">
        <f t="shared" si="15"/>
        <v>0.009619100193209995</v>
      </c>
      <c r="T63" s="52" t="s">
        <v>238</v>
      </c>
      <c r="U63" s="52"/>
    </row>
    <row r="64" spans="1:21" ht="57">
      <c r="A64" s="48"/>
      <c r="B64" s="52" t="s">
        <v>265</v>
      </c>
      <c r="C64" s="52" t="s">
        <v>266</v>
      </c>
      <c r="D64" s="52" t="s">
        <v>233</v>
      </c>
      <c r="E64" s="52" t="s">
        <v>73</v>
      </c>
      <c r="F64" s="53">
        <v>160.11</v>
      </c>
      <c r="G64" s="53">
        <v>1</v>
      </c>
      <c r="H64" s="53">
        <v>160.11</v>
      </c>
      <c r="I64" s="53">
        <v>1</v>
      </c>
      <c r="J64" s="53">
        <v>160.11</v>
      </c>
      <c r="K64" s="53">
        <f t="shared" si="14"/>
        <v>161.494</v>
      </c>
      <c r="L64" s="53">
        <v>1</v>
      </c>
      <c r="M64" s="53">
        <v>161.494</v>
      </c>
      <c r="N64" s="53">
        <f t="shared" si="10"/>
        <v>1</v>
      </c>
      <c r="O64" s="53">
        <f t="shared" si="8"/>
        <v>161.494</v>
      </c>
      <c r="P64" s="52" t="s">
        <v>267</v>
      </c>
      <c r="Q64" s="53">
        <f t="shared" si="3"/>
        <v>0</v>
      </c>
      <c r="R64" s="53">
        <f t="shared" si="4"/>
        <v>-1.3839999999999861</v>
      </c>
      <c r="S64" s="54">
        <f t="shared" si="15"/>
        <v>0.008644057210667633</v>
      </c>
      <c r="T64" s="52" t="s">
        <v>238</v>
      </c>
      <c r="U64" s="52"/>
    </row>
    <row r="65" spans="1:21" ht="57">
      <c r="A65" s="48"/>
      <c r="B65" s="52" t="s">
        <v>268</v>
      </c>
      <c r="C65" s="52" t="s">
        <v>269</v>
      </c>
      <c r="D65" s="52" t="s">
        <v>233</v>
      </c>
      <c r="E65" s="52" t="s">
        <v>73</v>
      </c>
      <c r="F65" s="53">
        <v>385.83</v>
      </c>
      <c r="G65" s="53">
        <v>1</v>
      </c>
      <c r="H65" s="53">
        <v>385.83</v>
      </c>
      <c r="I65" s="53">
        <v>1</v>
      </c>
      <c r="J65" s="53">
        <v>385.83</v>
      </c>
      <c r="K65" s="53">
        <f t="shared" si="14"/>
        <v>387.219</v>
      </c>
      <c r="L65" s="53">
        <v>1</v>
      </c>
      <c r="M65" s="53">
        <v>387.219</v>
      </c>
      <c r="N65" s="53">
        <f t="shared" si="10"/>
        <v>1</v>
      </c>
      <c r="O65" s="53">
        <f t="shared" si="8"/>
        <v>387.219</v>
      </c>
      <c r="P65" s="52" t="s">
        <v>270</v>
      </c>
      <c r="Q65" s="53">
        <f t="shared" si="3"/>
        <v>0</v>
      </c>
      <c r="R65" s="53">
        <f t="shared" si="4"/>
        <v>-1.38900000000001</v>
      </c>
      <c r="S65" s="54">
        <f t="shared" si="15"/>
        <v>0.003600031101780532</v>
      </c>
      <c r="T65" s="52" t="s">
        <v>238</v>
      </c>
      <c r="U65" s="52"/>
    </row>
    <row r="66" spans="1:21" ht="57">
      <c r="A66" s="48"/>
      <c r="B66" s="52" t="s">
        <v>271</v>
      </c>
      <c r="C66" s="52" t="s">
        <v>272</v>
      </c>
      <c r="D66" s="52" t="s">
        <v>233</v>
      </c>
      <c r="E66" s="52" t="s">
        <v>73</v>
      </c>
      <c r="F66" s="53">
        <v>483.31</v>
      </c>
      <c r="G66" s="53">
        <v>1</v>
      </c>
      <c r="H66" s="53">
        <v>483.31</v>
      </c>
      <c r="I66" s="53">
        <v>1</v>
      </c>
      <c r="J66" s="53">
        <v>483.31</v>
      </c>
      <c r="K66" s="53">
        <f t="shared" si="14"/>
        <v>483.305</v>
      </c>
      <c r="L66" s="53">
        <v>1</v>
      </c>
      <c r="M66" s="53">
        <v>483.305</v>
      </c>
      <c r="N66" s="53">
        <f t="shared" si="10"/>
        <v>1</v>
      </c>
      <c r="O66" s="53">
        <f t="shared" si="8"/>
        <v>483.305</v>
      </c>
      <c r="P66" s="52" t="s">
        <v>273</v>
      </c>
      <c r="Q66" s="53">
        <f t="shared" si="3"/>
        <v>0</v>
      </c>
      <c r="R66" s="53">
        <f t="shared" si="4"/>
        <v>0.0049999999999954525</v>
      </c>
      <c r="S66" s="54">
        <f t="shared" si="15"/>
        <v>-1.0345327015826022E-05</v>
      </c>
      <c r="T66" s="52" t="s">
        <v>238</v>
      </c>
      <c r="U66" s="52"/>
    </row>
    <row r="67" spans="1:21" ht="57">
      <c r="A67" s="48"/>
      <c r="B67" s="52" t="s">
        <v>274</v>
      </c>
      <c r="C67" s="52" t="s">
        <v>275</v>
      </c>
      <c r="D67" s="52" t="s">
        <v>233</v>
      </c>
      <c r="E67" s="52" t="s">
        <v>73</v>
      </c>
      <c r="F67" s="53">
        <v>483.135</v>
      </c>
      <c r="G67" s="53">
        <v>1</v>
      </c>
      <c r="H67" s="53">
        <v>483.135</v>
      </c>
      <c r="I67" s="53">
        <v>1</v>
      </c>
      <c r="J67" s="53">
        <v>483.135</v>
      </c>
      <c r="K67" s="53">
        <f t="shared" si="14"/>
        <v>483.135</v>
      </c>
      <c r="L67" s="53">
        <v>1</v>
      </c>
      <c r="M67" s="53">
        <v>483.135</v>
      </c>
      <c r="N67" s="53">
        <f t="shared" si="10"/>
        <v>1</v>
      </c>
      <c r="O67" s="53">
        <f t="shared" si="8"/>
        <v>483.135</v>
      </c>
      <c r="P67" s="52" t="s">
        <v>276</v>
      </c>
      <c r="Q67" s="53">
        <f t="shared" si="3"/>
        <v>0</v>
      </c>
      <c r="R67" s="53">
        <f t="shared" si="4"/>
        <v>0</v>
      </c>
      <c r="S67" s="54">
        <f t="shared" si="15"/>
        <v>0</v>
      </c>
      <c r="T67" s="52" t="s">
        <v>238</v>
      </c>
      <c r="U67" s="52"/>
    </row>
    <row r="68" spans="1:21" ht="57">
      <c r="A68" s="48"/>
      <c r="B68" s="52" t="s">
        <v>277</v>
      </c>
      <c r="C68" s="52" t="s">
        <v>278</v>
      </c>
      <c r="D68" s="52" t="s">
        <v>233</v>
      </c>
      <c r="E68" s="52" t="s">
        <v>73</v>
      </c>
      <c r="F68" s="53">
        <v>483.89</v>
      </c>
      <c r="G68" s="53">
        <v>1</v>
      </c>
      <c r="H68" s="53">
        <v>483.89</v>
      </c>
      <c r="I68" s="53">
        <v>1</v>
      </c>
      <c r="J68" s="53">
        <v>483.89</v>
      </c>
      <c r="K68" s="53">
        <f t="shared" si="14"/>
        <v>483.885</v>
      </c>
      <c r="L68" s="53">
        <v>1</v>
      </c>
      <c r="M68" s="53">
        <v>483.885</v>
      </c>
      <c r="N68" s="53">
        <f t="shared" si="10"/>
        <v>1</v>
      </c>
      <c r="O68" s="53">
        <f t="shared" si="8"/>
        <v>483.885</v>
      </c>
      <c r="P68" s="52" t="s">
        <v>279</v>
      </c>
      <c r="Q68" s="53">
        <f t="shared" si="3"/>
        <v>0</v>
      </c>
      <c r="R68" s="53">
        <f t="shared" si="4"/>
        <v>0.0049999999999954525</v>
      </c>
      <c r="S68" s="54">
        <f t="shared" si="15"/>
        <v>-1.0332926904887962E-05</v>
      </c>
      <c r="T68" s="52" t="s">
        <v>238</v>
      </c>
      <c r="U68" s="52"/>
    </row>
    <row r="69" spans="1:21" ht="57">
      <c r="A69" s="48"/>
      <c r="B69" s="52" t="s">
        <v>280</v>
      </c>
      <c r="C69" s="52" t="s">
        <v>281</v>
      </c>
      <c r="D69" s="52" t="s">
        <v>233</v>
      </c>
      <c r="E69" s="52" t="s">
        <v>99</v>
      </c>
      <c r="F69" s="53">
        <v>483.72</v>
      </c>
      <c r="G69" s="53">
        <v>1</v>
      </c>
      <c r="H69" s="53">
        <v>483.72</v>
      </c>
      <c r="I69" s="53">
        <v>1</v>
      </c>
      <c r="J69" s="53">
        <v>483.72</v>
      </c>
      <c r="K69" s="53">
        <f t="shared" si="14"/>
        <v>483.72</v>
      </c>
      <c r="L69" s="53">
        <v>1</v>
      </c>
      <c r="M69" s="53">
        <v>483.72</v>
      </c>
      <c r="N69" s="53">
        <f t="shared" si="10"/>
        <v>1</v>
      </c>
      <c r="O69" s="53">
        <f t="shared" si="8"/>
        <v>483.72</v>
      </c>
      <c r="P69" s="52" t="s">
        <v>282</v>
      </c>
      <c r="Q69" s="53">
        <f t="shared" si="3"/>
        <v>0</v>
      </c>
      <c r="R69" s="53">
        <f t="shared" si="4"/>
        <v>0</v>
      </c>
      <c r="S69" s="54">
        <f t="shared" si="15"/>
        <v>0</v>
      </c>
      <c r="T69" s="52" t="s">
        <v>238</v>
      </c>
      <c r="U69" s="52"/>
    </row>
    <row r="70" spans="1:21" ht="57">
      <c r="A70" s="48"/>
      <c r="B70" s="52" t="s">
        <v>283</v>
      </c>
      <c r="C70" s="52" t="s">
        <v>284</v>
      </c>
      <c r="D70" s="52" t="s">
        <v>233</v>
      </c>
      <c r="E70" s="52" t="s">
        <v>99</v>
      </c>
      <c r="F70" s="53">
        <v>481.89</v>
      </c>
      <c r="G70" s="53">
        <v>1</v>
      </c>
      <c r="H70" s="53">
        <v>481.89</v>
      </c>
      <c r="I70" s="53">
        <v>1</v>
      </c>
      <c r="J70" s="53">
        <v>481.89</v>
      </c>
      <c r="K70" s="53">
        <f t="shared" si="14"/>
        <v>481.886</v>
      </c>
      <c r="L70" s="53">
        <v>1</v>
      </c>
      <c r="M70" s="53">
        <v>481.886</v>
      </c>
      <c r="N70" s="53">
        <f t="shared" si="10"/>
        <v>1</v>
      </c>
      <c r="O70" s="53">
        <f t="shared" si="8"/>
        <v>481.886</v>
      </c>
      <c r="P70" s="52" t="s">
        <v>285</v>
      </c>
      <c r="Q70" s="53">
        <f t="shared" si="3"/>
        <v>0</v>
      </c>
      <c r="R70" s="53">
        <f t="shared" si="4"/>
        <v>0.003999999999962256</v>
      </c>
      <c r="S70" s="54">
        <f t="shared" si="15"/>
        <v>-8.300649525727621E-06</v>
      </c>
      <c r="T70" s="52" t="s">
        <v>238</v>
      </c>
      <c r="U70" s="52"/>
    </row>
    <row r="71" spans="1:21" ht="57">
      <c r="A71" s="48"/>
      <c r="B71" s="52" t="s">
        <v>286</v>
      </c>
      <c r="C71" s="52" t="s">
        <v>287</v>
      </c>
      <c r="D71" s="52" t="s">
        <v>233</v>
      </c>
      <c r="E71" s="52" t="s">
        <v>73</v>
      </c>
      <c r="F71" s="53">
        <v>485.196</v>
      </c>
      <c r="G71" s="53">
        <v>1</v>
      </c>
      <c r="H71" s="53">
        <v>485.196</v>
      </c>
      <c r="I71" s="53">
        <v>1</v>
      </c>
      <c r="J71" s="53">
        <v>485.196</v>
      </c>
      <c r="K71" s="53">
        <f t="shared" si="14"/>
        <v>486.586</v>
      </c>
      <c r="L71" s="53">
        <v>1</v>
      </c>
      <c r="M71" s="53">
        <v>486.586</v>
      </c>
      <c r="N71" s="53">
        <f t="shared" si="10"/>
        <v>1</v>
      </c>
      <c r="O71" s="53">
        <f t="shared" si="8"/>
        <v>486.586</v>
      </c>
      <c r="P71" s="52" t="s">
        <v>288</v>
      </c>
      <c r="Q71" s="53">
        <f t="shared" si="3"/>
        <v>0</v>
      </c>
      <c r="R71" s="53">
        <f t="shared" si="4"/>
        <v>-1.3899999999999864</v>
      </c>
      <c r="S71" s="54">
        <f t="shared" si="15"/>
        <v>0.002864821639090076</v>
      </c>
      <c r="T71" s="52" t="s">
        <v>238</v>
      </c>
      <c r="U71" s="52"/>
    </row>
    <row r="72" spans="1:21" ht="57">
      <c r="A72" s="48"/>
      <c r="B72" s="52" t="s">
        <v>289</v>
      </c>
      <c r="C72" s="52" t="s">
        <v>290</v>
      </c>
      <c r="D72" s="52" t="s">
        <v>233</v>
      </c>
      <c r="E72" s="52" t="s">
        <v>99</v>
      </c>
      <c r="F72" s="53">
        <v>454.667</v>
      </c>
      <c r="G72" s="53">
        <v>1</v>
      </c>
      <c r="H72" s="53">
        <v>454.667</v>
      </c>
      <c r="I72" s="53">
        <v>1</v>
      </c>
      <c r="J72" s="53">
        <v>454.667</v>
      </c>
      <c r="K72" s="53">
        <f t="shared" si="14"/>
        <v>454.667</v>
      </c>
      <c r="L72" s="53">
        <v>1</v>
      </c>
      <c r="M72" s="53">
        <v>454.667</v>
      </c>
      <c r="N72" s="53">
        <f t="shared" si="10"/>
        <v>1</v>
      </c>
      <c r="O72" s="53">
        <f t="shared" si="8"/>
        <v>454.667</v>
      </c>
      <c r="P72" s="52" t="s">
        <v>291</v>
      </c>
      <c r="Q72" s="53">
        <f t="shared" si="3"/>
        <v>0</v>
      </c>
      <c r="R72" s="53">
        <f t="shared" si="4"/>
        <v>0</v>
      </c>
      <c r="S72" s="54">
        <f t="shared" si="15"/>
        <v>0</v>
      </c>
      <c r="T72" s="52" t="s">
        <v>238</v>
      </c>
      <c r="U72" s="52"/>
    </row>
    <row r="73" spans="1:21" ht="57">
      <c r="A73" s="48"/>
      <c r="B73" s="52" t="s">
        <v>292</v>
      </c>
      <c r="C73" s="52" t="s">
        <v>293</v>
      </c>
      <c r="D73" s="52" t="s">
        <v>233</v>
      </c>
      <c r="E73" s="52" t="s">
        <v>99</v>
      </c>
      <c r="F73" s="53">
        <v>483.88</v>
      </c>
      <c r="G73" s="53">
        <v>1</v>
      </c>
      <c r="H73" s="53">
        <v>483.88</v>
      </c>
      <c r="I73" s="53">
        <v>1</v>
      </c>
      <c r="J73" s="53">
        <v>483.88</v>
      </c>
      <c r="K73" s="53">
        <f t="shared" si="14"/>
        <v>483.88</v>
      </c>
      <c r="L73" s="53">
        <v>1</v>
      </c>
      <c r="M73" s="53">
        <v>483.88</v>
      </c>
      <c r="N73" s="53">
        <f t="shared" si="10"/>
        <v>1</v>
      </c>
      <c r="O73" s="53">
        <f t="shared" si="8"/>
        <v>483.88</v>
      </c>
      <c r="P73" s="52" t="s">
        <v>294</v>
      </c>
      <c r="Q73" s="53">
        <f t="shared" si="3"/>
        <v>0</v>
      </c>
      <c r="R73" s="53">
        <f t="shared" si="4"/>
        <v>0</v>
      </c>
      <c r="S73" s="54">
        <f t="shared" si="15"/>
        <v>0</v>
      </c>
      <c r="T73" s="52" t="s">
        <v>238</v>
      </c>
      <c r="U73" s="52"/>
    </row>
    <row r="74" spans="1:21" ht="57">
      <c r="A74" s="48"/>
      <c r="B74" s="52" t="s">
        <v>295</v>
      </c>
      <c r="C74" s="52" t="s">
        <v>296</v>
      </c>
      <c r="D74" s="52" t="s">
        <v>233</v>
      </c>
      <c r="E74" s="52" t="s">
        <v>73</v>
      </c>
      <c r="F74" s="53">
        <v>483.671</v>
      </c>
      <c r="G74" s="53">
        <v>1</v>
      </c>
      <c r="H74" s="53">
        <v>483.671</v>
      </c>
      <c r="I74" s="53">
        <v>1</v>
      </c>
      <c r="J74" s="53">
        <v>483.671</v>
      </c>
      <c r="K74" s="53">
        <f t="shared" si="14"/>
        <v>483.671</v>
      </c>
      <c r="L74" s="53">
        <v>1</v>
      </c>
      <c r="M74" s="53">
        <v>483.671</v>
      </c>
      <c r="N74" s="53">
        <f t="shared" si="10"/>
        <v>1</v>
      </c>
      <c r="O74" s="53">
        <f t="shared" si="8"/>
        <v>483.671</v>
      </c>
      <c r="P74" s="52" t="s">
        <v>297</v>
      </c>
      <c r="Q74" s="53">
        <f t="shared" si="3"/>
        <v>0</v>
      </c>
      <c r="R74" s="53">
        <f t="shared" si="4"/>
        <v>0</v>
      </c>
      <c r="S74" s="54">
        <f t="shared" si="15"/>
        <v>0</v>
      </c>
      <c r="T74" s="52" t="s">
        <v>238</v>
      </c>
      <c r="U74" s="52"/>
    </row>
    <row r="75" spans="1:21" ht="112.5">
      <c r="A75" s="48"/>
      <c r="B75" s="52" t="s">
        <v>298</v>
      </c>
      <c r="C75" s="52" t="s">
        <v>299</v>
      </c>
      <c r="D75" s="52" t="s">
        <v>233</v>
      </c>
      <c r="E75" s="52" t="s">
        <v>73</v>
      </c>
      <c r="F75" s="53">
        <v>483.88</v>
      </c>
      <c r="G75" s="53">
        <v>1</v>
      </c>
      <c r="H75" s="53">
        <v>483.88</v>
      </c>
      <c r="I75" s="53">
        <v>1</v>
      </c>
      <c r="J75" s="53">
        <v>483.88</v>
      </c>
      <c r="K75" s="53">
        <v>0</v>
      </c>
      <c r="L75" s="53">
        <v>0</v>
      </c>
      <c r="M75" s="53">
        <v>0</v>
      </c>
      <c r="N75" s="53">
        <v>0</v>
      </c>
      <c r="O75" s="53">
        <f t="shared" si="8"/>
        <v>0</v>
      </c>
      <c r="P75" s="52"/>
      <c r="Q75" s="53">
        <f t="shared" si="3"/>
        <v>1</v>
      </c>
      <c r="R75" s="53">
        <f t="shared" si="4"/>
        <v>483.88</v>
      </c>
      <c r="S75" s="54"/>
      <c r="T75" s="52"/>
      <c r="U75" s="52" t="s">
        <v>86</v>
      </c>
    </row>
    <row r="76" spans="1:21" ht="57">
      <c r="A76" s="48"/>
      <c r="B76" s="52" t="s">
        <v>300</v>
      </c>
      <c r="C76" s="52" t="s">
        <v>301</v>
      </c>
      <c r="D76" s="52" t="s">
        <v>233</v>
      </c>
      <c r="E76" s="52" t="s">
        <v>73</v>
      </c>
      <c r="F76" s="53">
        <v>454.83</v>
      </c>
      <c r="G76" s="53">
        <v>1</v>
      </c>
      <c r="H76" s="53">
        <v>454.83</v>
      </c>
      <c r="I76" s="53">
        <v>1</v>
      </c>
      <c r="J76" s="53">
        <v>454.83</v>
      </c>
      <c r="K76" s="53">
        <f aca="true" t="shared" si="16" ref="K76:K113">M76/L76</f>
        <v>454.83</v>
      </c>
      <c r="L76" s="53">
        <v>1</v>
      </c>
      <c r="M76" s="53">
        <v>454.83</v>
      </c>
      <c r="N76" s="53">
        <f aca="true" t="shared" si="17" ref="N76:N113">L76</f>
        <v>1</v>
      </c>
      <c r="O76" s="53">
        <f t="shared" si="8"/>
        <v>454.83</v>
      </c>
      <c r="P76" s="52" t="s">
        <v>302</v>
      </c>
      <c r="Q76" s="53">
        <f t="shared" si="3"/>
        <v>0</v>
      </c>
      <c r="R76" s="53">
        <f t="shared" si="4"/>
        <v>0</v>
      </c>
      <c r="S76" s="54">
        <f aca="true" t="shared" si="18" ref="S76:S113">K76/F76-1</f>
        <v>0</v>
      </c>
      <c r="T76" s="52" t="s">
        <v>238</v>
      </c>
      <c r="U76" s="52"/>
    </row>
    <row r="77" spans="1:21" ht="99">
      <c r="A77" s="48"/>
      <c r="B77" s="52" t="s">
        <v>303</v>
      </c>
      <c r="C77" s="52" t="s">
        <v>304</v>
      </c>
      <c r="D77" s="52" t="s">
        <v>233</v>
      </c>
      <c r="E77" s="52" t="s">
        <v>99</v>
      </c>
      <c r="F77" s="53">
        <v>473.318</v>
      </c>
      <c r="G77" s="53">
        <v>1</v>
      </c>
      <c r="H77" s="53">
        <v>473.318</v>
      </c>
      <c r="I77" s="53">
        <v>1</v>
      </c>
      <c r="J77" s="53">
        <v>473.318</v>
      </c>
      <c r="K77" s="53">
        <f t="shared" si="16"/>
        <v>356.35</v>
      </c>
      <c r="L77" s="53">
        <v>1</v>
      </c>
      <c r="M77" s="53">
        <v>356.35</v>
      </c>
      <c r="N77" s="53">
        <f t="shared" si="17"/>
        <v>1</v>
      </c>
      <c r="O77" s="53">
        <f t="shared" si="8"/>
        <v>356.35</v>
      </c>
      <c r="P77" s="52" t="s">
        <v>305</v>
      </c>
      <c r="Q77" s="53">
        <f t="shared" si="3"/>
        <v>0</v>
      </c>
      <c r="R77" s="53">
        <f t="shared" si="4"/>
        <v>116.96799999999996</v>
      </c>
      <c r="S77" s="54">
        <f t="shared" si="18"/>
        <v>-0.24712349836684844</v>
      </c>
      <c r="T77" s="52" t="s">
        <v>306</v>
      </c>
      <c r="U77" s="52"/>
    </row>
    <row r="78" spans="1:21" ht="99">
      <c r="A78" s="48"/>
      <c r="B78" s="52" t="s">
        <v>307</v>
      </c>
      <c r="C78" s="52" t="s">
        <v>308</v>
      </c>
      <c r="D78" s="52" t="s">
        <v>233</v>
      </c>
      <c r="E78" s="52" t="s">
        <v>99</v>
      </c>
      <c r="F78" s="53">
        <v>287.563</v>
      </c>
      <c r="G78" s="53">
        <v>1</v>
      </c>
      <c r="H78" s="53">
        <v>287.563</v>
      </c>
      <c r="I78" s="53">
        <v>1</v>
      </c>
      <c r="J78" s="53">
        <v>287.563</v>
      </c>
      <c r="K78" s="53">
        <f t="shared" si="16"/>
        <v>203.39</v>
      </c>
      <c r="L78" s="53">
        <v>1</v>
      </c>
      <c r="M78" s="53">
        <v>203.39</v>
      </c>
      <c r="N78" s="53">
        <f t="shared" si="17"/>
        <v>1</v>
      </c>
      <c r="O78" s="53">
        <f t="shared" si="8"/>
        <v>203.39</v>
      </c>
      <c r="P78" s="52" t="s">
        <v>309</v>
      </c>
      <c r="Q78" s="53">
        <f t="shared" si="3"/>
        <v>0</v>
      </c>
      <c r="R78" s="53">
        <f t="shared" si="4"/>
        <v>84.173</v>
      </c>
      <c r="S78" s="54">
        <f t="shared" si="18"/>
        <v>-0.2927115101734229</v>
      </c>
      <c r="T78" s="52" t="s">
        <v>306</v>
      </c>
      <c r="U78" s="52"/>
    </row>
    <row r="79" spans="1:21" ht="140.25">
      <c r="A79" s="48"/>
      <c r="B79" s="52" t="s">
        <v>310</v>
      </c>
      <c r="C79" s="52" t="s">
        <v>311</v>
      </c>
      <c r="D79" s="52" t="s">
        <v>233</v>
      </c>
      <c r="E79" s="52" t="s">
        <v>73</v>
      </c>
      <c r="F79" s="53">
        <v>272.885</v>
      </c>
      <c r="G79" s="53">
        <v>1</v>
      </c>
      <c r="H79" s="53">
        <v>272.885</v>
      </c>
      <c r="I79" s="53">
        <v>1</v>
      </c>
      <c r="J79" s="53">
        <v>272.885</v>
      </c>
      <c r="K79" s="53">
        <f t="shared" si="16"/>
        <v>210.47565</v>
      </c>
      <c r="L79" s="53">
        <v>1</v>
      </c>
      <c r="M79" s="53">
        <v>210.47565</v>
      </c>
      <c r="N79" s="53">
        <f t="shared" si="17"/>
        <v>1</v>
      </c>
      <c r="O79" s="53">
        <f t="shared" si="8"/>
        <v>210.47565</v>
      </c>
      <c r="P79" s="52" t="s">
        <v>312</v>
      </c>
      <c r="Q79" s="53">
        <f t="shared" si="3"/>
        <v>0</v>
      </c>
      <c r="R79" s="53">
        <f t="shared" si="4"/>
        <v>62.40934999999999</v>
      </c>
      <c r="S79" s="54">
        <f t="shared" si="18"/>
        <v>-0.22870201733330886</v>
      </c>
      <c r="T79" s="52" t="s">
        <v>313</v>
      </c>
      <c r="U79" s="52"/>
    </row>
    <row r="80" spans="1:21" ht="112.5">
      <c r="A80" s="48"/>
      <c r="B80" s="52" t="s">
        <v>314</v>
      </c>
      <c r="C80" s="52" t="s">
        <v>315</v>
      </c>
      <c r="D80" s="52" t="s">
        <v>233</v>
      </c>
      <c r="E80" s="52" t="s">
        <v>73</v>
      </c>
      <c r="F80" s="53">
        <v>246.626</v>
      </c>
      <c r="G80" s="53">
        <v>1</v>
      </c>
      <c r="H80" s="53">
        <v>246.626</v>
      </c>
      <c r="I80" s="53">
        <v>1</v>
      </c>
      <c r="J80" s="53">
        <v>246.626</v>
      </c>
      <c r="K80" s="53">
        <f t="shared" si="16"/>
        <v>201.19</v>
      </c>
      <c r="L80" s="53">
        <v>1</v>
      </c>
      <c r="M80" s="53">
        <v>201.19</v>
      </c>
      <c r="N80" s="53">
        <f t="shared" si="17"/>
        <v>1</v>
      </c>
      <c r="O80" s="53">
        <f t="shared" si="8"/>
        <v>201.19</v>
      </c>
      <c r="P80" s="52" t="s">
        <v>316</v>
      </c>
      <c r="Q80" s="53">
        <f t="shared" si="3"/>
        <v>0</v>
      </c>
      <c r="R80" s="53">
        <f t="shared" si="4"/>
        <v>45.43600000000001</v>
      </c>
      <c r="S80" s="54">
        <f t="shared" si="18"/>
        <v>-0.18423037311556778</v>
      </c>
      <c r="T80" s="52" t="s">
        <v>317</v>
      </c>
      <c r="U80" s="52"/>
    </row>
    <row r="81" spans="1:21" ht="112.5">
      <c r="A81" s="48"/>
      <c r="B81" s="52" t="s">
        <v>318</v>
      </c>
      <c r="C81" s="52" t="s">
        <v>319</v>
      </c>
      <c r="D81" s="52" t="s">
        <v>233</v>
      </c>
      <c r="E81" s="52" t="s">
        <v>73</v>
      </c>
      <c r="F81" s="53">
        <v>254.684</v>
      </c>
      <c r="G81" s="53">
        <v>1</v>
      </c>
      <c r="H81" s="53">
        <v>254.684</v>
      </c>
      <c r="I81" s="53">
        <v>1</v>
      </c>
      <c r="J81" s="53">
        <v>254.684</v>
      </c>
      <c r="K81" s="53">
        <f t="shared" si="16"/>
        <v>207.88772</v>
      </c>
      <c r="L81" s="53">
        <v>1</v>
      </c>
      <c r="M81" s="53">
        <v>207.88772</v>
      </c>
      <c r="N81" s="53">
        <f t="shared" si="17"/>
        <v>1</v>
      </c>
      <c r="O81" s="53">
        <f t="shared" si="8"/>
        <v>207.88772</v>
      </c>
      <c r="P81" s="52" t="s">
        <v>320</v>
      </c>
      <c r="Q81" s="53">
        <f t="shared" si="3"/>
        <v>0</v>
      </c>
      <c r="R81" s="53">
        <f t="shared" si="4"/>
        <v>46.796279999999996</v>
      </c>
      <c r="S81" s="54">
        <f t="shared" si="18"/>
        <v>-0.18374252014260806</v>
      </c>
      <c r="T81" s="52" t="s">
        <v>317</v>
      </c>
      <c r="U81" s="52"/>
    </row>
    <row r="82" spans="1:21" ht="99">
      <c r="A82" s="48"/>
      <c r="B82" s="52" t="s">
        <v>321</v>
      </c>
      <c r="C82" s="52" t="s">
        <v>322</v>
      </c>
      <c r="D82" s="52" t="s">
        <v>233</v>
      </c>
      <c r="E82" s="52" t="s">
        <v>73</v>
      </c>
      <c r="F82" s="53">
        <v>296.67</v>
      </c>
      <c r="G82" s="53">
        <v>1</v>
      </c>
      <c r="H82" s="53">
        <v>296.67</v>
      </c>
      <c r="I82" s="53">
        <v>1</v>
      </c>
      <c r="J82" s="53">
        <v>296.67</v>
      </c>
      <c r="K82" s="53">
        <f t="shared" si="16"/>
        <v>214.04144</v>
      </c>
      <c r="L82" s="53">
        <v>1</v>
      </c>
      <c r="M82" s="53">
        <v>214.04144</v>
      </c>
      <c r="N82" s="53">
        <f t="shared" si="17"/>
        <v>1</v>
      </c>
      <c r="O82" s="53">
        <f t="shared" si="8"/>
        <v>214.04144</v>
      </c>
      <c r="P82" s="52" t="s">
        <v>323</v>
      </c>
      <c r="Q82" s="53">
        <f t="shared" si="3"/>
        <v>0</v>
      </c>
      <c r="R82" s="53">
        <f t="shared" si="4"/>
        <v>82.62856000000002</v>
      </c>
      <c r="S82" s="54">
        <f t="shared" si="18"/>
        <v>-0.2785201065156572</v>
      </c>
      <c r="T82" s="52" t="s">
        <v>306</v>
      </c>
      <c r="U82" s="52"/>
    </row>
    <row r="83" spans="1:21" ht="99">
      <c r="A83" s="48"/>
      <c r="B83" s="52" t="s">
        <v>324</v>
      </c>
      <c r="C83" s="52" t="s">
        <v>325</v>
      </c>
      <c r="D83" s="52" t="s">
        <v>233</v>
      </c>
      <c r="E83" s="52" t="s">
        <v>73</v>
      </c>
      <c r="F83" s="53">
        <v>301.277</v>
      </c>
      <c r="G83" s="53">
        <v>1</v>
      </c>
      <c r="H83" s="53">
        <v>301.277</v>
      </c>
      <c r="I83" s="53">
        <v>1</v>
      </c>
      <c r="J83" s="53">
        <v>301.277</v>
      </c>
      <c r="K83" s="53">
        <f t="shared" si="16"/>
        <v>212.45994</v>
      </c>
      <c r="L83" s="53">
        <v>1</v>
      </c>
      <c r="M83" s="53">
        <v>212.45994</v>
      </c>
      <c r="N83" s="53">
        <f t="shared" si="17"/>
        <v>1</v>
      </c>
      <c r="O83" s="53">
        <f t="shared" si="8"/>
        <v>212.45994</v>
      </c>
      <c r="P83" s="52" t="s">
        <v>326</v>
      </c>
      <c r="Q83" s="53">
        <f t="shared" si="3"/>
        <v>0</v>
      </c>
      <c r="R83" s="53">
        <f t="shared" si="4"/>
        <v>88.81706</v>
      </c>
      <c r="S83" s="54">
        <f t="shared" si="18"/>
        <v>-0.2948019928504333</v>
      </c>
      <c r="T83" s="52" t="s">
        <v>306</v>
      </c>
      <c r="U83" s="52"/>
    </row>
    <row r="84" spans="1:21" ht="99">
      <c r="A84" s="48"/>
      <c r="B84" s="52" t="s">
        <v>327</v>
      </c>
      <c r="C84" s="52" t="s">
        <v>328</v>
      </c>
      <c r="D84" s="52" t="s">
        <v>233</v>
      </c>
      <c r="E84" s="52" t="s">
        <v>73</v>
      </c>
      <c r="F84" s="53">
        <v>291.019</v>
      </c>
      <c r="G84" s="53">
        <v>1</v>
      </c>
      <c r="H84" s="53">
        <v>291.019</v>
      </c>
      <c r="I84" s="53">
        <v>1</v>
      </c>
      <c r="J84" s="53">
        <v>291.019</v>
      </c>
      <c r="K84" s="53">
        <f t="shared" si="16"/>
        <v>203.64</v>
      </c>
      <c r="L84" s="53">
        <v>1</v>
      </c>
      <c r="M84" s="53">
        <v>203.64</v>
      </c>
      <c r="N84" s="53">
        <f t="shared" si="17"/>
        <v>1</v>
      </c>
      <c r="O84" s="53">
        <f t="shared" si="8"/>
        <v>203.64</v>
      </c>
      <c r="P84" s="52" t="s">
        <v>329</v>
      </c>
      <c r="Q84" s="53">
        <f t="shared" si="3"/>
        <v>0</v>
      </c>
      <c r="R84" s="53">
        <f t="shared" si="4"/>
        <v>87.37900000000002</v>
      </c>
      <c r="S84" s="54">
        <f t="shared" si="18"/>
        <v>-0.30025187358900973</v>
      </c>
      <c r="T84" s="52" t="s">
        <v>306</v>
      </c>
      <c r="U84" s="52"/>
    </row>
    <row r="85" spans="1:21" ht="99">
      <c r="A85" s="48"/>
      <c r="B85" s="52" t="s">
        <v>330</v>
      </c>
      <c r="C85" s="52" t="s">
        <v>331</v>
      </c>
      <c r="D85" s="52" t="s">
        <v>233</v>
      </c>
      <c r="E85" s="52" t="s">
        <v>73</v>
      </c>
      <c r="F85" s="53">
        <v>301.954</v>
      </c>
      <c r="G85" s="53">
        <v>1</v>
      </c>
      <c r="H85" s="53">
        <v>301.954</v>
      </c>
      <c r="I85" s="53">
        <v>1</v>
      </c>
      <c r="J85" s="53">
        <v>301.954</v>
      </c>
      <c r="K85" s="53">
        <f t="shared" si="16"/>
        <v>212.5088</v>
      </c>
      <c r="L85" s="53">
        <v>1</v>
      </c>
      <c r="M85" s="53">
        <v>212.5088</v>
      </c>
      <c r="N85" s="53">
        <f t="shared" si="17"/>
        <v>1</v>
      </c>
      <c r="O85" s="53">
        <f t="shared" si="8"/>
        <v>212.5088</v>
      </c>
      <c r="P85" s="52" t="s">
        <v>332</v>
      </c>
      <c r="Q85" s="53">
        <f t="shared" si="3"/>
        <v>0</v>
      </c>
      <c r="R85" s="53">
        <f t="shared" si="4"/>
        <v>89.4452</v>
      </c>
      <c r="S85" s="54">
        <f t="shared" si="18"/>
        <v>-0.296221278737821</v>
      </c>
      <c r="T85" s="52" t="s">
        <v>306</v>
      </c>
      <c r="U85" s="52"/>
    </row>
    <row r="86" spans="1:21" ht="71.25">
      <c r="A86" s="48"/>
      <c r="B86" s="52" t="s">
        <v>58</v>
      </c>
      <c r="C86" s="52" t="s">
        <v>333</v>
      </c>
      <c r="D86" s="52" t="s">
        <v>334</v>
      </c>
      <c r="E86" s="52" t="s">
        <v>99</v>
      </c>
      <c r="F86" s="53">
        <v>326.33</v>
      </c>
      <c r="G86" s="53">
        <v>1</v>
      </c>
      <c r="H86" s="53">
        <v>326.33</v>
      </c>
      <c r="I86" s="53">
        <v>1</v>
      </c>
      <c r="J86" s="53">
        <v>326.33</v>
      </c>
      <c r="K86" s="53">
        <f t="shared" si="16"/>
        <v>218.69</v>
      </c>
      <c r="L86" s="53">
        <v>1</v>
      </c>
      <c r="M86" s="53">
        <v>218.69</v>
      </c>
      <c r="N86" s="53">
        <f t="shared" si="17"/>
        <v>1</v>
      </c>
      <c r="O86" s="53">
        <f t="shared" si="8"/>
        <v>218.69</v>
      </c>
      <c r="P86" s="52" t="s">
        <v>335</v>
      </c>
      <c r="Q86" s="53">
        <f t="shared" si="3"/>
        <v>0</v>
      </c>
      <c r="R86" s="53">
        <f t="shared" si="4"/>
        <v>107.63999999999999</v>
      </c>
      <c r="S86" s="54">
        <f t="shared" si="18"/>
        <v>-0.32985015168694265</v>
      </c>
      <c r="T86" s="52" t="s">
        <v>336</v>
      </c>
      <c r="U86" s="52"/>
    </row>
    <row r="87" spans="1:21" ht="57">
      <c r="A87" s="48"/>
      <c r="B87" s="52" t="s">
        <v>59</v>
      </c>
      <c r="C87" s="52" t="s">
        <v>337</v>
      </c>
      <c r="D87" s="52" t="s">
        <v>334</v>
      </c>
      <c r="E87" s="52" t="s">
        <v>73</v>
      </c>
      <c r="F87" s="53">
        <v>80.107</v>
      </c>
      <c r="G87" s="53">
        <v>5</v>
      </c>
      <c r="H87" s="53">
        <v>400.534</v>
      </c>
      <c r="I87" s="53">
        <v>5</v>
      </c>
      <c r="J87" s="53">
        <v>400.534</v>
      </c>
      <c r="K87" s="53">
        <f t="shared" si="16"/>
        <v>62.73</v>
      </c>
      <c r="L87" s="53">
        <v>5</v>
      </c>
      <c r="M87" s="53">
        <v>313.65</v>
      </c>
      <c r="N87" s="53">
        <f t="shared" si="17"/>
        <v>5</v>
      </c>
      <c r="O87" s="53">
        <f t="shared" si="8"/>
        <v>313.65</v>
      </c>
      <c r="P87" s="52">
        <v>111</v>
      </c>
      <c r="Q87" s="53">
        <f t="shared" si="3"/>
        <v>0</v>
      </c>
      <c r="R87" s="53">
        <f t="shared" si="4"/>
        <v>86.88400000000001</v>
      </c>
      <c r="S87" s="54">
        <f t="shared" si="18"/>
        <v>-0.21692236633502693</v>
      </c>
      <c r="T87" s="52" t="s">
        <v>338</v>
      </c>
      <c r="U87" s="52"/>
    </row>
    <row r="88" spans="1:21" ht="84.75">
      <c r="A88" s="48"/>
      <c r="B88" s="52" t="s">
        <v>60</v>
      </c>
      <c r="C88" s="52" t="s">
        <v>339</v>
      </c>
      <c r="D88" s="52" t="s">
        <v>334</v>
      </c>
      <c r="E88" s="52" t="s">
        <v>99</v>
      </c>
      <c r="F88" s="53">
        <v>122.54</v>
      </c>
      <c r="G88" s="53">
        <v>1</v>
      </c>
      <c r="H88" s="53">
        <v>122.54</v>
      </c>
      <c r="I88" s="53">
        <v>1</v>
      </c>
      <c r="J88" s="53">
        <v>122.54</v>
      </c>
      <c r="K88" s="53">
        <f t="shared" si="16"/>
        <v>122.31144</v>
      </c>
      <c r="L88" s="53">
        <v>1</v>
      </c>
      <c r="M88" s="53">
        <v>122.31144</v>
      </c>
      <c r="N88" s="53">
        <f t="shared" si="17"/>
        <v>1</v>
      </c>
      <c r="O88" s="53">
        <f t="shared" si="8"/>
        <v>122.31144</v>
      </c>
      <c r="P88" s="52" t="s">
        <v>340</v>
      </c>
      <c r="Q88" s="53">
        <f t="shared" si="3"/>
        <v>0</v>
      </c>
      <c r="R88" s="53">
        <f t="shared" si="4"/>
        <v>0.22856000000000165</v>
      </c>
      <c r="S88" s="54">
        <f t="shared" si="18"/>
        <v>-0.0018651868777541658</v>
      </c>
      <c r="T88" s="52" t="s">
        <v>341</v>
      </c>
      <c r="U88" s="52"/>
    </row>
    <row r="89" spans="1:21" ht="84.75">
      <c r="A89" s="48"/>
      <c r="B89" s="52" t="s">
        <v>61</v>
      </c>
      <c r="C89" s="52" t="s">
        <v>342</v>
      </c>
      <c r="D89" s="52" t="s">
        <v>334</v>
      </c>
      <c r="E89" s="52" t="s">
        <v>99</v>
      </c>
      <c r="F89" s="53">
        <v>122.54</v>
      </c>
      <c r="G89" s="53">
        <v>1</v>
      </c>
      <c r="H89" s="53">
        <v>122.54</v>
      </c>
      <c r="I89" s="53">
        <v>1</v>
      </c>
      <c r="J89" s="53">
        <v>122.54</v>
      </c>
      <c r="K89" s="53">
        <f t="shared" si="16"/>
        <v>122.31144</v>
      </c>
      <c r="L89" s="53">
        <v>1</v>
      </c>
      <c r="M89" s="53">
        <v>122.31144</v>
      </c>
      <c r="N89" s="53">
        <f t="shared" si="17"/>
        <v>1</v>
      </c>
      <c r="O89" s="53">
        <f t="shared" si="8"/>
        <v>122.31144</v>
      </c>
      <c r="P89" s="52" t="s">
        <v>343</v>
      </c>
      <c r="Q89" s="53">
        <f t="shared" si="3"/>
        <v>0</v>
      </c>
      <c r="R89" s="53">
        <f t="shared" si="4"/>
        <v>0.22856000000000165</v>
      </c>
      <c r="S89" s="54">
        <f t="shared" si="18"/>
        <v>-0.0018651868777541658</v>
      </c>
      <c r="T89" s="52" t="s">
        <v>341</v>
      </c>
      <c r="U89" s="52"/>
    </row>
    <row r="90" spans="1:21" ht="84.75">
      <c r="A90" s="48"/>
      <c r="B90" s="52" t="s">
        <v>62</v>
      </c>
      <c r="C90" s="52" t="s">
        <v>344</v>
      </c>
      <c r="D90" s="52" t="s">
        <v>334</v>
      </c>
      <c r="E90" s="52" t="s">
        <v>73</v>
      </c>
      <c r="F90" s="53">
        <v>122.54</v>
      </c>
      <c r="G90" s="53">
        <v>1</v>
      </c>
      <c r="H90" s="53">
        <v>122.54</v>
      </c>
      <c r="I90" s="53">
        <v>1</v>
      </c>
      <c r="J90" s="53">
        <v>122.54</v>
      </c>
      <c r="K90" s="53">
        <f t="shared" si="16"/>
        <v>122.31144</v>
      </c>
      <c r="L90" s="53">
        <v>1</v>
      </c>
      <c r="M90" s="53">
        <v>122.31144</v>
      </c>
      <c r="N90" s="53">
        <f t="shared" si="17"/>
        <v>1</v>
      </c>
      <c r="O90" s="53">
        <f t="shared" si="8"/>
        <v>122.31144</v>
      </c>
      <c r="P90" s="52" t="s">
        <v>345</v>
      </c>
      <c r="Q90" s="53">
        <f t="shared" si="3"/>
        <v>0</v>
      </c>
      <c r="R90" s="53">
        <f t="shared" si="4"/>
        <v>0.22856000000000165</v>
      </c>
      <c r="S90" s="54">
        <f t="shared" si="18"/>
        <v>-0.0018651868777541658</v>
      </c>
      <c r="T90" s="52" t="s">
        <v>341</v>
      </c>
      <c r="U90" s="52"/>
    </row>
    <row r="91" spans="1:21" ht="84.75">
      <c r="A91" s="48"/>
      <c r="B91" s="52" t="s">
        <v>63</v>
      </c>
      <c r="C91" s="52" t="s">
        <v>346</v>
      </c>
      <c r="D91" s="52" t="s">
        <v>334</v>
      </c>
      <c r="E91" s="52" t="s">
        <v>73</v>
      </c>
      <c r="F91" s="53">
        <v>122.54</v>
      </c>
      <c r="G91" s="53">
        <v>1</v>
      </c>
      <c r="H91" s="53">
        <v>122.54</v>
      </c>
      <c r="I91" s="53">
        <v>1</v>
      </c>
      <c r="J91" s="53">
        <v>122.54</v>
      </c>
      <c r="K91" s="53">
        <f t="shared" si="16"/>
        <v>122.31144</v>
      </c>
      <c r="L91" s="53">
        <v>1</v>
      </c>
      <c r="M91" s="53">
        <v>122.31144</v>
      </c>
      <c r="N91" s="53">
        <f t="shared" si="17"/>
        <v>1</v>
      </c>
      <c r="O91" s="53">
        <f t="shared" si="8"/>
        <v>122.31144</v>
      </c>
      <c r="P91" s="52" t="s">
        <v>347</v>
      </c>
      <c r="Q91" s="53">
        <f t="shared" si="3"/>
        <v>0</v>
      </c>
      <c r="R91" s="53">
        <f t="shared" si="4"/>
        <v>0.22856000000000165</v>
      </c>
      <c r="S91" s="54">
        <f t="shared" si="18"/>
        <v>-0.0018651868777541658</v>
      </c>
      <c r="T91" s="52" t="s">
        <v>341</v>
      </c>
      <c r="U91" s="52"/>
    </row>
    <row r="92" spans="1:21" ht="99">
      <c r="A92" s="48"/>
      <c r="B92" s="52" t="s">
        <v>64</v>
      </c>
      <c r="C92" s="52" t="s">
        <v>348</v>
      </c>
      <c r="D92" s="52" t="s">
        <v>334</v>
      </c>
      <c r="E92" s="52" t="s">
        <v>73</v>
      </c>
      <c r="F92" s="53">
        <v>122.54</v>
      </c>
      <c r="G92" s="53">
        <v>1</v>
      </c>
      <c r="H92" s="53">
        <v>122.54</v>
      </c>
      <c r="I92" s="53">
        <v>1</v>
      </c>
      <c r="J92" s="53">
        <v>122.54</v>
      </c>
      <c r="K92" s="53">
        <f t="shared" si="16"/>
        <v>122.73644</v>
      </c>
      <c r="L92" s="53">
        <v>1</v>
      </c>
      <c r="M92" s="53">
        <v>122.73644</v>
      </c>
      <c r="N92" s="53">
        <f t="shared" si="17"/>
        <v>1</v>
      </c>
      <c r="O92" s="53">
        <f t="shared" si="8"/>
        <v>122.73644</v>
      </c>
      <c r="P92" s="52" t="s">
        <v>349</v>
      </c>
      <c r="Q92" s="53">
        <f t="shared" si="3"/>
        <v>0</v>
      </c>
      <c r="R92" s="53">
        <f t="shared" si="4"/>
        <v>-0.1964399999999955</v>
      </c>
      <c r="S92" s="54">
        <f t="shared" si="18"/>
        <v>0.0016030683858332395</v>
      </c>
      <c r="T92" s="52" t="s">
        <v>350</v>
      </c>
      <c r="U92" s="52"/>
    </row>
    <row r="93" spans="1:21" ht="99">
      <c r="A93" s="48"/>
      <c r="B93" s="52" t="s">
        <v>65</v>
      </c>
      <c r="C93" s="52" t="s">
        <v>351</v>
      </c>
      <c r="D93" s="52" t="s">
        <v>334</v>
      </c>
      <c r="E93" s="52" t="s">
        <v>73</v>
      </c>
      <c r="F93" s="53">
        <v>122.54</v>
      </c>
      <c r="G93" s="53">
        <v>1</v>
      </c>
      <c r="H93" s="53">
        <v>122.54</v>
      </c>
      <c r="I93" s="53">
        <v>1</v>
      </c>
      <c r="J93" s="53">
        <v>122.54</v>
      </c>
      <c r="K93" s="53">
        <f t="shared" si="16"/>
        <v>122.70532</v>
      </c>
      <c r="L93" s="53">
        <v>1</v>
      </c>
      <c r="M93" s="53">
        <v>122.70532</v>
      </c>
      <c r="N93" s="53">
        <f t="shared" si="17"/>
        <v>1</v>
      </c>
      <c r="O93" s="53">
        <f t="shared" si="8"/>
        <v>122.70532</v>
      </c>
      <c r="P93" s="52" t="s">
        <v>352</v>
      </c>
      <c r="Q93" s="53">
        <f t="shared" si="3"/>
        <v>0</v>
      </c>
      <c r="R93" s="53">
        <f t="shared" si="4"/>
        <v>-0.16531999999999414</v>
      </c>
      <c r="S93" s="54">
        <f t="shared" si="18"/>
        <v>0.0013491104945324572</v>
      </c>
      <c r="T93" s="52" t="s">
        <v>353</v>
      </c>
      <c r="U93" s="52"/>
    </row>
    <row r="94" spans="1:21" ht="99">
      <c r="A94" s="48"/>
      <c r="B94" s="52" t="s">
        <v>66</v>
      </c>
      <c r="C94" s="52" t="s">
        <v>354</v>
      </c>
      <c r="D94" s="52" t="s">
        <v>334</v>
      </c>
      <c r="E94" s="52" t="s">
        <v>73</v>
      </c>
      <c r="F94" s="53">
        <v>122.54</v>
      </c>
      <c r="G94" s="53">
        <v>1</v>
      </c>
      <c r="H94" s="53">
        <v>122.54</v>
      </c>
      <c r="I94" s="53">
        <v>1</v>
      </c>
      <c r="J94" s="53">
        <v>122.54</v>
      </c>
      <c r="K94" s="53">
        <f t="shared" si="16"/>
        <v>122.52394</v>
      </c>
      <c r="L94" s="53">
        <v>1</v>
      </c>
      <c r="M94" s="53">
        <v>122.52394</v>
      </c>
      <c r="N94" s="53">
        <f t="shared" si="17"/>
        <v>1</v>
      </c>
      <c r="O94" s="53">
        <f t="shared" si="8"/>
        <v>122.52394</v>
      </c>
      <c r="P94" s="52" t="s">
        <v>355</v>
      </c>
      <c r="Q94" s="53">
        <f t="shared" si="3"/>
        <v>0</v>
      </c>
      <c r="R94" s="53">
        <f t="shared" si="4"/>
        <v>0.016060000000010177</v>
      </c>
      <c r="S94" s="54">
        <f t="shared" si="18"/>
        <v>-0.00013105924596057417</v>
      </c>
      <c r="T94" s="52" t="s">
        <v>350</v>
      </c>
      <c r="U94" s="52"/>
    </row>
    <row r="95" spans="1:21" ht="84.75">
      <c r="A95" s="48"/>
      <c r="B95" s="52" t="s">
        <v>67</v>
      </c>
      <c r="C95" s="52" t="s">
        <v>356</v>
      </c>
      <c r="D95" s="52" t="s">
        <v>334</v>
      </c>
      <c r="E95" s="52" t="s">
        <v>99</v>
      </c>
      <c r="F95" s="53">
        <v>122.54</v>
      </c>
      <c r="G95" s="53">
        <v>1</v>
      </c>
      <c r="H95" s="53">
        <v>122.54</v>
      </c>
      <c r="I95" s="53">
        <v>1</v>
      </c>
      <c r="J95" s="53">
        <v>122.54</v>
      </c>
      <c r="K95" s="53">
        <f t="shared" si="16"/>
        <v>122.31144</v>
      </c>
      <c r="L95" s="53">
        <v>1</v>
      </c>
      <c r="M95" s="53">
        <v>122.31144</v>
      </c>
      <c r="N95" s="53">
        <f t="shared" si="17"/>
        <v>1</v>
      </c>
      <c r="O95" s="53">
        <f t="shared" si="8"/>
        <v>122.31144</v>
      </c>
      <c r="P95" s="52" t="s">
        <v>357</v>
      </c>
      <c r="Q95" s="53">
        <f t="shared" si="3"/>
        <v>0</v>
      </c>
      <c r="R95" s="53">
        <f t="shared" si="4"/>
        <v>0.22856000000000165</v>
      </c>
      <c r="S95" s="54">
        <f t="shared" si="18"/>
        <v>-0.0018651868777541658</v>
      </c>
      <c r="T95" s="52" t="s">
        <v>341</v>
      </c>
      <c r="U95" s="52"/>
    </row>
    <row r="96" spans="1:21" ht="84.75">
      <c r="A96" s="48"/>
      <c r="B96" s="52" t="s">
        <v>68</v>
      </c>
      <c r="C96" s="52" t="s">
        <v>358</v>
      </c>
      <c r="D96" s="52" t="s">
        <v>334</v>
      </c>
      <c r="E96" s="52" t="s">
        <v>99</v>
      </c>
      <c r="F96" s="53">
        <v>122.55</v>
      </c>
      <c r="G96" s="53">
        <v>1</v>
      </c>
      <c r="H96" s="53">
        <v>122.55</v>
      </c>
      <c r="I96" s="53">
        <v>1</v>
      </c>
      <c r="J96" s="53">
        <v>122.55</v>
      </c>
      <c r="K96" s="53">
        <f t="shared" si="16"/>
        <v>122.31144</v>
      </c>
      <c r="L96" s="53">
        <v>1</v>
      </c>
      <c r="M96" s="53">
        <v>122.31144</v>
      </c>
      <c r="N96" s="53">
        <f t="shared" si="17"/>
        <v>1</v>
      </c>
      <c r="O96" s="53">
        <f t="shared" si="8"/>
        <v>122.31144</v>
      </c>
      <c r="P96" s="52" t="s">
        <v>359</v>
      </c>
      <c r="Q96" s="53">
        <f t="shared" si="3"/>
        <v>0</v>
      </c>
      <c r="R96" s="53">
        <f t="shared" si="4"/>
        <v>0.23855999999999256</v>
      </c>
      <c r="S96" s="54">
        <f t="shared" si="18"/>
        <v>-0.0019466340269277405</v>
      </c>
      <c r="T96" s="52" t="s">
        <v>341</v>
      </c>
      <c r="U96" s="52"/>
    </row>
    <row r="97" spans="1:21" ht="84.75">
      <c r="A97" s="48"/>
      <c r="B97" s="52" t="s">
        <v>69</v>
      </c>
      <c r="C97" s="52" t="s">
        <v>360</v>
      </c>
      <c r="D97" s="52" t="s">
        <v>334</v>
      </c>
      <c r="E97" s="52" t="s">
        <v>73</v>
      </c>
      <c r="F97" s="53">
        <v>122.54</v>
      </c>
      <c r="G97" s="53">
        <v>1</v>
      </c>
      <c r="H97" s="53">
        <v>122.54</v>
      </c>
      <c r="I97" s="53">
        <v>1</v>
      </c>
      <c r="J97" s="53">
        <v>122.54</v>
      </c>
      <c r="K97" s="53">
        <f t="shared" si="16"/>
        <v>122.31144</v>
      </c>
      <c r="L97" s="53">
        <v>1</v>
      </c>
      <c r="M97" s="53">
        <v>122.31144</v>
      </c>
      <c r="N97" s="53">
        <f t="shared" si="17"/>
        <v>1</v>
      </c>
      <c r="O97" s="53">
        <f t="shared" si="8"/>
        <v>122.31144</v>
      </c>
      <c r="P97" s="52" t="s">
        <v>361</v>
      </c>
      <c r="Q97" s="53">
        <f t="shared" si="3"/>
        <v>0</v>
      </c>
      <c r="R97" s="53">
        <f t="shared" si="4"/>
        <v>0.22856000000000165</v>
      </c>
      <c r="S97" s="54">
        <f t="shared" si="18"/>
        <v>-0.0018651868777541658</v>
      </c>
      <c r="T97" s="52" t="s">
        <v>341</v>
      </c>
      <c r="U97" s="52"/>
    </row>
    <row r="98" spans="1:21" ht="84.75">
      <c r="A98" s="48"/>
      <c r="B98" s="52" t="s">
        <v>362</v>
      </c>
      <c r="C98" s="52" t="s">
        <v>363</v>
      </c>
      <c r="D98" s="52" t="s">
        <v>334</v>
      </c>
      <c r="E98" s="52" t="s">
        <v>73</v>
      </c>
      <c r="F98" s="53">
        <v>122.54</v>
      </c>
      <c r="G98" s="53">
        <v>1</v>
      </c>
      <c r="H98" s="53">
        <v>122.54</v>
      </c>
      <c r="I98" s="53">
        <v>1</v>
      </c>
      <c r="J98" s="53">
        <v>122.54</v>
      </c>
      <c r="K98" s="53">
        <f t="shared" si="16"/>
        <v>122.31144</v>
      </c>
      <c r="L98" s="53">
        <v>1</v>
      </c>
      <c r="M98" s="53">
        <v>122.31144</v>
      </c>
      <c r="N98" s="53">
        <f t="shared" si="17"/>
        <v>1</v>
      </c>
      <c r="O98" s="53">
        <f t="shared" si="8"/>
        <v>122.31144</v>
      </c>
      <c r="P98" s="52" t="s">
        <v>364</v>
      </c>
      <c r="Q98" s="53">
        <f t="shared" si="3"/>
        <v>0</v>
      </c>
      <c r="R98" s="53">
        <f t="shared" si="4"/>
        <v>0.22856000000000165</v>
      </c>
      <c r="S98" s="54">
        <f t="shared" si="18"/>
        <v>-0.0018651868777541658</v>
      </c>
      <c r="T98" s="52" t="s">
        <v>341</v>
      </c>
      <c r="U98" s="52"/>
    </row>
    <row r="99" spans="1:21" ht="84.75">
      <c r="A99" s="48"/>
      <c r="B99" s="52" t="s">
        <v>365</v>
      </c>
      <c r="C99" s="52" t="s">
        <v>366</v>
      </c>
      <c r="D99" s="52" t="s">
        <v>334</v>
      </c>
      <c r="E99" s="52" t="s">
        <v>73</v>
      </c>
      <c r="F99" s="53">
        <v>122.54</v>
      </c>
      <c r="G99" s="53">
        <v>1</v>
      </c>
      <c r="H99" s="53">
        <v>122.54</v>
      </c>
      <c r="I99" s="53">
        <v>1</v>
      </c>
      <c r="J99" s="53">
        <v>122.54</v>
      </c>
      <c r="K99" s="53">
        <f t="shared" si="16"/>
        <v>122.31144</v>
      </c>
      <c r="L99" s="53">
        <v>1</v>
      </c>
      <c r="M99" s="53">
        <v>122.31144</v>
      </c>
      <c r="N99" s="53">
        <f t="shared" si="17"/>
        <v>1</v>
      </c>
      <c r="O99" s="53">
        <f t="shared" si="8"/>
        <v>122.31144</v>
      </c>
      <c r="P99" s="52" t="s">
        <v>367</v>
      </c>
      <c r="Q99" s="53">
        <f t="shared" si="3"/>
        <v>0</v>
      </c>
      <c r="R99" s="53">
        <f t="shared" si="4"/>
        <v>0.22856000000000165</v>
      </c>
      <c r="S99" s="54">
        <f t="shared" si="18"/>
        <v>-0.0018651868777541658</v>
      </c>
      <c r="T99" s="52" t="s">
        <v>341</v>
      </c>
      <c r="U99" s="52"/>
    </row>
    <row r="100" spans="1:21" ht="84.75">
      <c r="A100" s="48"/>
      <c r="B100" s="52" t="s">
        <v>368</v>
      </c>
      <c r="C100" s="52" t="s">
        <v>369</v>
      </c>
      <c r="D100" s="52" t="s">
        <v>334</v>
      </c>
      <c r="E100" s="52" t="s">
        <v>73</v>
      </c>
      <c r="F100" s="53">
        <v>122.54</v>
      </c>
      <c r="G100" s="53">
        <v>1</v>
      </c>
      <c r="H100" s="53">
        <v>122.54</v>
      </c>
      <c r="I100" s="53">
        <v>1</v>
      </c>
      <c r="J100" s="53">
        <v>122.54</v>
      </c>
      <c r="K100" s="53">
        <f t="shared" si="16"/>
        <v>122.31144</v>
      </c>
      <c r="L100" s="53">
        <v>1</v>
      </c>
      <c r="M100" s="53">
        <v>122.31144</v>
      </c>
      <c r="N100" s="53">
        <f t="shared" si="17"/>
        <v>1</v>
      </c>
      <c r="O100" s="53">
        <f t="shared" si="8"/>
        <v>122.31144</v>
      </c>
      <c r="P100" s="52" t="s">
        <v>370</v>
      </c>
      <c r="Q100" s="53">
        <f t="shared" si="3"/>
        <v>0</v>
      </c>
      <c r="R100" s="53">
        <f t="shared" si="4"/>
        <v>0.22856000000000165</v>
      </c>
      <c r="S100" s="54">
        <f t="shared" si="18"/>
        <v>-0.0018651868777541658</v>
      </c>
      <c r="T100" s="52" t="s">
        <v>341</v>
      </c>
      <c r="U100" s="52"/>
    </row>
    <row r="101" spans="1:21" ht="84.75">
      <c r="A101" s="48"/>
      <c r="B101" s="52" t="s">
        <v>371</v>
      </c>
      <c r="C101" s="52" t="s">
        <v>372</v>
      </c>
      <c r="D101" s="52" t="s">
        <v>334</v>
      </c>
      <c r="E101" s="52" t="s">
        <v>73</v>
      </c>
      <c r="F101" s="53">
        <v>122.54</v>
      </c>
      <c r="G101" s="53">
        <v>1</v>
      </c>
      <c r="H101" s="53">
        <v>122.54</v>
      </c>
      <c r="I101" s="53">
        <v>1</v>
      </c>
      <c r="J101" s="53">
        <v>122.54</v>
      </c>
      <c r="K101" s="53">
        <f t="shared" si="16"/>
        <v>120.41644</v>
      </c>
      <c r="L101" s="53">
        <v>1</v>
      </c>
      <c r="M101" s="53">
        <v>120.41644</v>
      </c>
      <c r="N101" s="53">
        <f t="shared" si="17"/>
        <v>1</v>
      </c>
      <c r="O101" s="53">
        <f t="shared" si="8"/>
        <v>120.41644</v>
      </c>
      <c r="P101" s="52" t="s">
        <v>373</v>
      </c>
      <c r="Q101" s="53">
        <f t="shared" si="3"/>
        <v>0</v>
      </c>
      <c r="R101" s="53">
        <f t="shared" si="4"/>
        <v>2.123560000000012</v>
      </c>
      <c r="S101" s="54">
        <f t="shared" si="18"/>
        <v>-0.01732952505304397</v>
      </c>
      <c r="T101" s="52" t="s">
        <v>374</v>
      </c>
      <c r="U101" s="52"/>
    </row>
    <row r="102" spans="1:21" ht="84.75">
      <c r="A102" s="48"/>
      <c r="B102" s="52" t="s">
        <v>375</v>
      </c>
      <c r="C102" s="52" t="s">
        <v>376</v>
      </c>
      <c r="D102" s="52" t="s">
        <v>334</v>
      </c>
      <c r="E102" s="52" t="s">
        <v>99</v>
      </c>
      <c r="F102" s="53">
        <v>122.54</v>
      </c>
      <c r="G102" s="53">
        <v>1</v>
      </c>
      <c r="H102" s="53">
        <v>122.54</v>
      </c>
      <c r="I102" s="53">
        <v>1</v>
      </c>
      <c r="J102" s="53">
        <v>122.54</v>
      </c>
      <c r="K102" s="53">
        <f t="shared" si="16"/>
        <v>122.31144</v>
      </c>
      <c r="L102" s="53">
        <v>1</v>
      </c>
      <c r="M102" s="53">
        <v>122.31144</v>
      </c>
      <c r="N102" s="53">
        <f t="shared" si="17"/>
        <v>1</v>
      </c>
      <c r="O102" s="53">
        <f t="shared" si="8"/>
        <v>122.31144</v>
      </c>
      <c r="P102" s="52" t="s">
        <v>377</v>
      </c>
      <c r="Q102" s="53">
        <f t="shared" si="3"/>
        <v>0</v>
      </c>
      <c r="R102" s="53">
        <f t="shared" si="4"/>
        <v>0.22856000000000165</v>
      </c>
      <c r="S102" s="54">
        <f t="shared" si="18"/>
        <v>-0.0018651868777541658</v>
      </c>
      <c r="T102" s="52" t="s">
        <v>341</v>
      </c>
      <c r="U102" s="52"/>
    </row>
    <row r="103" spans="1:21" ht="99">
      <c r="A103" s="48"/>
      <c r="B103" s="52" t="s">
        <v>378</v>
      </c>
      <c r="C103" s="52" t="s">
        <v>379</v>
      </c>
      <c r="D103" s="52" t="s">
        <v>334</v>
      </c>
      <c r="E103" s="52" t="s">
        <v>73</v>
      </c>
      <c r="F103" s="53">
        <v>256.782</v>
      </c>
      <c r="G103" s="53">
        <v>1</v>
      </c>
      <c r="H103" s="53">
        <v>256.782</v>
      </c>
      <c r="I103" s="53">
        <v>1</v>
      </c>
      <c r="J103" s="53">
        <v>256.782</v>
      </c>
      <c r="K103" s="53">
        <f t="shared" si="16"/>
        <v>157.24437</v>
      </c>
      <c r="L103" s="53">
        <v>1</v>
      </c>
      <c r="M103" s="53">
        <v>157.24437</v>
      </c>
      <c r="N103" s="53">
        <f t="shared" si="17"/>
        <v>1</v>
      </c>
      <c r="O103" s="53">
        <f t="shared" si="8"/>
        <v>157.24437</v>
      </c>
      <c r="P103" s="52" t="s">
        <v>380</v>
      </c>
      <c r="Q103" s="53">
        <f t="shared" si="3"/>
        <v>0</v>
      </c>
      <c r="R103" s="53">
        <f t="shared" si="4"/>
        <v>99.53762999999998</v>
      </c>
      <c r="S103" s="54">
        <f t="shared" si="18"/>
        <v>-0.38763476411898024</v>
      </c>
      <c r="T103" s="52" t="s">
        <v>381</v>
      </c>
      <c r="U103" s="52"/>
    </row>
    <row r="104" spans="1:21" ht="99">
      <c r="A104" s="48"/>
      <c r="B104" s="52" t="s">
        <v>382</v>
      </c>
      <c r="C104" s="52" t="s">
        <v>383</v>
      </c>
      <c r="D104" s="52" t="s">
        <v>334</v>
      </c>
      <c r="E104" s="52" t="s">
        <v>99</v>
      </c>
      <c r="F104" s="53">
        <v>404.24</v>
      </c>
      <c r="G104" s="53">
        <v>1</v>
      </c>
      <c r="H104" s="53">
        <v>404.24</v>
      </c>
      <c r="I104" s="53">
        <v>1</v>
      </c>
      <c r="J104" s="53">
        <v>404.24</v>
      </c>
      <c r="K104" s="53">
        <f t="shared" si="16"/>
        <v>368.7102</v>
      </c>
      <c r="L104" s="53">
        <v>1</v>
      </c>
      <c r="M104" s="53">
        <v>368.7102</v>
      </c>
      <c r="N104" s="53">
        <f t="shared" si="17"/>
        <v>1</v>
      </c>
      <c r="O104" s="53">
        <f t="shared" si="8"/>
        <v>368.7102</v>
      </c>
      <c r="P104" s="52" t="s">
        <v>384</v>
      </c>
      <c r="Q104" s="53">
        <f t="shared" si="3"/>
        <v>0</v>
      </c>
      <c r="R104" s="53">
        <f t="shared" si="4"/>
        <v>35.52980000000002</v>
      </c>
      <c r="S104" s="54">
        <f t="shared" si="18"/>
        <v>-0.08789283593904618</v>
      </c>
      <c r="T104" s="52" t="s">
        <v>381</v>
      </c>
      <c r="U104" s="52"/>
    </row>
    <row r="105" spans="1:21" ht="99">
      <c r="A105" s="48"/>
      <c r="B105" s="52" t="s">
        <v>385</v>
      </c>
      <c r="C105" s="52" t="s">
        <v>386</v>
      </c>
      <c r="D105" s="52" t="s">
        <v>334</v>
      </c>
      <c r="E105" s="52" t="s">
        <v>73</v>
      </c>
      <c r="F105" s="53">
        <v>457.449</v>
      </c>
      <c r="G105" s="53">
        <v>1</v>
      </c>
      <c r="H105" s="53">
        <v>457.449</v>
      </c>
      <c r="I105" s="53">
        <v>1</v>
      </c>
      <c r="J105" s="53">
        <v>457.449</v>
      </c>
      <c r="K105" s="53">
        <f t="shared" si="16"/>
        <v>404.85</v>
      </c>
      <c r="L105" s="53">
        <v>1</v>
      </c>
      <c r="M105" s="53">
        <v>404.85</v>
      </c>
      <c r="N105" s="53">
        <f t="shared" si="17"/>
        <v>1</v>
      </c>
      <c r="O105" s="53">
        <f t="shared" si="8"/>
        <v>404.85</v>
      </c>
      <c r="P105" s="52" t="s">
        <v>387</v>
      </c>
      <c r="Q105" s="53">
        <f t="shared" si="3"/>
        <v>0</v>
      </c>
      <c r="R105" s="53">
        <f t="shared" si="4"/>
        <v>52.59899999999999</v>
      </c>
      <c r="S105" s="54">
        <f t="shared" si="18"/>
        <v>-0.11498330961484227</v>
      </c>
      <c r="T105" s="52" t="s">
        <v>388</v>
      </c>
      <c r="U105" s="52"/>
    </row>
    <row r="106" spans="1:21" ht="140.25">
      <c r="A106" s="48"/>
      <c r="B106" s="52" t="s">
        <v>389</v>
      </c>
      <c r="C106" s="52" t="s">
        <v>390</v>
      </c>
      <c r="D106" s="52" t="s">
        <v>334</v>
      </c>
      <c r="E106" s="52" t="s">
        <v>73</v>
      </c>
      <c r="F106" s="53">
        <v>113.818</v>
      </c>
      <c r="G106" s="53">
        <v>1</v>
      </c>
      <c r="H106" s="53">
        <v>113.818</v>
      </c>
      <c r="I106" s="53">
        <v>1</v>
      </c>
      <c r="J106" s="53">
        <v>113.818</v>
      </c>
      <c r="K106" s="53">
        <f t="shared" si="16"/>
        <v>75.93</v>
      </c>
      <c r="L106" s="53">
        <v>1</v>
      </c>
      <c r="M106" s="53">
        <v>75.93</v>
      </c>
      <c r="N106" s="53">
        <f t="shared" si="17"/>
        <v>1</v>
      </c>
      <c r="O106" s="53">
        <f t="shared" si="8"/>
        <v>75.93</v>
      </c>
      <c r="P106" s="52" t="s">
        <v>391</v>
      </c>
      <c r="Q106" s="53">
        <f t="shared" si="3"/>
        <v>0</v>
      </c>
      <c r="R106" s="53">
        <f t="shared" si="4"/>
        <v>37.88799999999999</v>
      </c>
      <c r="S106" s="54">
        <f t="shared" si="18"/>
        <v>-0.3328823208982761</v>
      </c>
      <c r="T106" s="52" t="s">
        <v>392</v>
      </c>
      <c r="U106" s="52"/>
    </row>
    <row r="107" spans="1:21" ht="71.25">
      <c r="A107" s="48"/>
      <c r="B107" s="52" t="s">
        <v>393</v>
      </c>
      <c r="C107" s="52" t="s">
        <v>394</v>
      </c>
      <c r="D107" s="52" t="s">
        <v>334</v>
      </c>
      <c r="E107" s="52" t="s">
        <v>73</v>
      </c>
      <c r="F107" s="53">
        <v>348.45</v>
      </c>
      <c r="G107" s="53">
        <v>1</v>
      </c>
      <c r="H107" s="53">
        <v>348.45</v>
      </c>
      <c r="I107" s="53">
        <v>1</v>
      </c>
      <c r="J107" s="53">
        <v>348.45</v>
      </c>
      <c r="K107" s="53">
        <f t="shared" si="16"/>
        <v>310.31485</v>
      </c>
      <c r="L107" s="53">
        <v>1</v>
      </c>
      <c r="M107" s="53">
        <v>310.31485</v>
      </c>
      <c r="N107" s="53">
        <f t="shared" si="17"/>
        <v>1</v>
      </c>
      <c r="O107" s="53">
        <f t="shared" si="8"/>
        <v>310.31485</v>
      </c>
      <c r="P107" s="52" t="s">
        <v>395</v>
      </c>
      <c r="Q107" s="53">
        <f t="shared" si="3"/>
        <v>0</v>
      </c>
      <c r="R107" s="53">
        <f t="shared" si="4"/>
        <v>38.13515000000001</v>
      </c>
      <c r="S107" s="54">
        <f t="shared" si="18"/>
        <v>-0.1094422442244225</v>
      </c>
      <c r="T107" s="52" t="s">
        <v>396</v>
      </c>
      <c r="U107" s="52"/>
    </row>
    <row r="108" spans="1:21" ht="99">
      <c r="A108" s="48"/>
      <c r="B108" s="52" t="s">
        <v>397</v>
      </c>
      <c r="C108" s="52" t="s">
        <v>398</v>
      </c>
      <c r="D108" s="52" t="s">
        <v>334</v>
      </c>
      <c r="E108" s="52" t="s">
        <v>73</v>
      </c>
      <c r="F108" s="53">
        <v>352.167</v>
      </c>
      <c r="G108" s="53">
        <v>1</v>
      </c>
      <c r="H108" s="53">
        <v>352.167</v>
      </c>
      <c r="I108" s="53">
        <v>1</v>
      </c>
      <c r="J108" s="53">
        <v>352.167</v>
      </c>
      <c r="K108" s="53">
        <f t="shared" si="16"/>
        <v>311.38206</v>
      </c>
      <c r="L108" s="53">
        <v>1</v>
      </c>
      <c r="M108" s="53">
        <v>311.38206</v>
      </c>
      <c r="N108" s="53">
        <f t="shared" si="17"/>
        <v>1</v>
      </c>
      <c r="O108" s="53">
        <f t="shared" si="8"/>
        <v>311.38206</v>
      </c>
      <c r="P108" s="52" t="s">
        <v>399</v>
      </c>
      <c r="Q108" s="53">
        <f t="shared" si="3"/>
        <v>0</v>
      </c>
      <c r="R108" s="53">
        <f t="shared" si="4"/>
        <v>40.78493999999995</v>
      </c>
      <c r="S108" s="54">
        <f t="shared" si="18"/>
        <v>-0.11581136222303612</v>
      </c>
      <c r="T108" s="52" t="s">
        <v>400</v>
      </c>
      <c r="U108" s="52"/>
    </row>
    <row r="109" spans="1:21" ht="71.25">
      <c r="A109" s="48"/>
      <c r="B109" s="52" t="s">
        <v>401</v>
      </c>
      <c r="C109" s="52" t="s">
        <v>402</v>
      </c>
      <c r="D109" s="52" t="s">
        <v>334</v>
      </c>
      <c r="E109" s="52" t="s">
        <v>403</v>
      </c>
      <c r="F109" s="53">
        <v>41743.94</v>
      </c>
      <c r="G109" s="53">
        <v>0.37</v>
      </c>
      <c r="H109" s="53">
        <v>15290.41</v>
      </c>
      <c r="I109" s="53">
        <v>0.37</v>
      </c>
      <c r="J109" s="53">
        <v>15290.41</v>
      </c>
      <c r="K109" s="53">
        <f t="shared" si="16"/>
        <v>40747.52705405406</v>
      </c>
      <c r="L109" s="53">
        <v>0.37</v>
      </c>
      <c r="M109" s="53">
        <v>15076.58501</v>
      </c>
      <c r="N109" s="53">
        <f t="shared" si="17"/>
        <v>0.37</v>
      </c>
      <c r="O109" s="53">
        <f t="shared" si="8"/>
        <v>15076.58501</v>
      </c>
      <c r="P109" s="52" t="s">
        <v>74</v>
      </c>
      <c r="Q109" s="53">
        <f t="shared" si="3"/>
        <v>0</v>
      </c>
      <c r="R109" s="53">
        <f t="shared" si="4"/>
        <v>213.82498999999916</v>
      </c>
      <c r="S109" s="54">
        <f t="shared" si="18"/>
        <v>-0.023869643017548015</v>
      </c>
      <c r="T109" s="52" t="s">
        <v>404</v>
      </c>
      <c r="U109" s="52"/>
    </row>
    <row r="110" spans="1:21" ht="84.75">
      <c r="A110" s="48"/>
      <c r="B110" s="52" t="s">
        <v>405</v>
      </c>
      <c r="C110" s="52" t="s">
        <v>406</v>
      </c>
      <c r="D110" s="52" t="s">
        <v>334</v>
      </c>
      <c r="E110" s="52" t="s">
        <v>99</v>
      </c>
      <c r="F110" s="53">
        <v>14181.34</v>
      </c>
      <c r="G110" s="53">
        <v>1</v>
      </c>
      <c r="H110" s="53">
        <v>14181.34</v>
      </c>
      <c r="I110" s="53">
        <v>1</v>
      </c>
      <c r="J110" s="53">
        <v>14181.34</v>
      </c>
      <c r="K110" s="53">
        <f t="shared" si="16"/>
        <v>14119.38834</v>
      </c>
      <c r="L110" s="53">
        <v>1</v>
      </c>
      <c r="M110" s="53">
        <v>14119.38834</v>
      </c>
      <c r="N110" s="53">
        <f t="shared" si="17"/>
        <v>1</v>
      </c>
      <c r="O110" s="53">
        <f t="shared" si="8"/>
        <v>14119.38834</v>
      </c>
      <c r="P110" s="52" t="s">
        <v>74</v>
      </c>
      <c r="Q110" s="53">
        <f t="shared" si="3"/>
        <v>0</v>
      </c>
      <c r="R110" s="53">
        <f t="shared" si="4"/>
        <v>61.95166000000063</v>
      </c>
      <c r="S110" s="54">
        <f t="shared" si="18"/>
        <v>-0.004368533580042522</v>
      </c>
      <c r="T110" s="52" t="s">
        <v>404</v>
      </c>
      <c r="U110" s="52"/>
    </row>
    <row r="111" spans="1:21" ht="57">
      <c r="A111" s="48"/>
      <c r="B111" s="52" t="s">
        <v>407</v>
      </c>
      <c r="C111" s="52" t="s">
        <v>408</v>
      </c>
      <c r="D111" s="52" t="s">
        <v>334</v>
      </c>
      <c r="E111" s="52" t="s">
        <v>99</v>
      </c>
      <c r="F111" s="53">
        <v>24229.33</v>
      </c>
      <c r="G111" s="53">
        <v>1</v>
      </c>
      <c r="H111" s="53">
        <v>24229.33</v>
      </c>
      <c r="I111" s="53">
        <v>1</v>
      </c>
      <c r="J111" s="53">
        <v>24229.33</v>
      </c>
      <c r="K111" s="53">
        <f t="shared" si="16"/>
        <v>25362.31417</v>
      </c>
      <c r="L111" s="53">
        <v>1</v>
      </c>
      <c r="M111" s="53">
        <v>25362.31417</v>
      </c>
      <c r="N111" s="53">
        <f t="shared" si="17"/>
        <v>1</v>
      </c>
      <c r="O111" s="53">
        <f t="shared" si="8"/>
        <v>25362.31417</v>
      </c>
      <c r="P111" s="52" t="s">
        <v>409</v>
      </c>
      <c r="Q111" s="53">
        <f t="shared" si="3"/>
        <v>0</v>
      </c>
      <c r="R111" s="53">
        <f t="shared" si="4"/>
        <v>-1132.9841699999997</v>
      </c>
      <c r="S111" s="54">
        <f t="shared" si="18"/>
        <v>0.046760854303441235</v>
      </c>
      <c r="T111" s="52" t="s">
        <v>404</v>
      </c>
      <c r="U111" s="52"/>
    </row>
    <row r="112" spans="1:21" ht="43.5">
      <c r="A112" s="48"/>
      <c r="B112" s="52" t="s">
        <v>410</v>
      </c>
      <c r="C112" s="52" t="s">
        <v>411</v>
      </c>
      <c r="D112" s="52" t="s">
        <v>334</v>
      </c>
      <c r="E112" s="52" t="s">
        <v>412</v>
      </c>
      <c r="F112" s="53">
        <v>842.47</v>
      </c>
      <c r="G112" s="53">
        <v>1</v>
      </c>
      <c r="H112" s="53">
        <v>842.47</v>
      </c>
      <c r="I112" s="53">
        <v>1</v>
      </c>
      <c r="J112" s="53">
        <v>842.47</v>
      </c>
      <c r="K112" s="53">
        <f t="shared" si="16"/>
        <v>842.47</v>
      </c>
      <c r="L112" s="53">
        <v>1</v>
      </c>
      <c r="M112" s="53">
        <v>842.47</v>
      </c>
      <c r="N112" s="53">
        <f t="shared" si="17"/>
        <v>1</v>
      </c>
      <c r="O112" s="53">
        <f t="shared" si="8"/>
        <v>842.47</v>
      </c>
      <c r="P112" s="52" t="s">
        <v>413</v>
      </c>
      <c r="Q112" s="53">
        <f t="shared" si="3"/>
        <v>0</v>
      </c>
      <c r="R112" s="53">
        <f t="shared" si="4"/>
        <v>0</v>
      </c>
      <c r="S112" s="54">
        <f t="shared" si="18"/>
        <v>0</v>
      </c>
      <c r="T112" s="52" t="s">
        <v>414</v>
      </c>
      <c r="U112" s="52"/>
    </row>
    <row r="113" spans="1:21" ht="140.25">
      <c r="A113" s="48"/>
      <c r="B113" s="52" t="s">
        <v>415</v>
      </c>
      <c r="C113" s="52" t="s">
        <v>416</v>
      </c>
      <c r="D113" s="52" t="s">
        <v>334</v>
      </c>
      <c r="E113" s="52" t="s">
        <v>412</v>
      </c>
      <c r="F113" s="53">
        <v>9305.379</v>
      </c>
      <c r="G113" s="53">
        <v>1</v>
      </c>
      <c r="H113" s="53">
        <v>9305.379</v>
      </c>
      <c r="I113" s="53">
        <v>1</v>
      </c>
      <c r="J113" s="53">
        <v>9305.379</v>
      </c>
      <c r="K113" s="53">
        <f t="shared" si="16"/>
        <v>8829.541</v>
      </c>
      <c r="L113" s="53">
        <v>1</v>
      </c>
      <c r="M113" s="53">
        <v>8829.541</v>
      </c>
      <c r="N113" s="53">
        <f t="shared" si="17"/>
        <v>1</v>
      </c>
      <c r="O113" s="53">
        <f t="shared" si="8"/>
        <v>8829.541</v>
      </c>
      <c r="P113" s="52" t="s">
        <v>417</v>
      </c>
      <c r="Q113" s="53">
        <f t="shared" si="3"/>
        <v>0</v>
      </c>
      <c r="R113" s="53">
        <f t="shared" si="4"/>
        <v>475.83800000000156</v>
      </c>
      <c r="S113" s="54">
        <f t="shared" si="18"/>
        <v>-0.051135800057149905</v>
      </c>
      <c r="T113" s="52" t="s">
        <v>418</v>
      </c>
      <c r="U113" s="52"/>
    </row>
    <row r="114" spans="1:21" ht="15.75" customHeight="1">
      <c r="A114" s="48"/>
      <c r="B114" s="55" t="s">
        <v>419</v>
      </c>
      <c r="C114" s="55"/>
      <c r="D114" s="55"/>
      <c r="E114" s="55"/>
      <c r="F114" s="55"/>
      <c r="G114" s="55"/>
      <c r="H114" s="56">
        <f>SUM(H7:H113)</f>
        <v>159782.51480000003</v>
      </c>
      <c r="I114" s="56"/>
      <c r="J114" s="56">
        <f>SUM(J7:J113)</f>
        <v>159782.51480000003</v>
      </c>
      <c r="K114" s="56"/>
      <c r="L114" s="56"/>
      <c r="M114" s="56">
        <f>SUM(M7:M113)</f>
        <v>151482.9425</v>
      </c>
      <c r="N114" s="56"/>
      <c r="O114" s="56">
        <f>SUM(O7:O113)</f>
        <v>151482.9425</v>
      </c>
      <c r="P114" s="55"/>
      <c r="Q114" s="56"/>
      <c r="R114" s="56">
        <f>SUM(R7:R113)</f>
        <v>8299.572299999998</v>
      </c>
      <c r="S114" s="56"/>
      <c r="T114" s="55"/>
      <c r="U114" s="55"/>
    </row>
    <row r="115" spans="1:21" ht="15.75" customHeight="1">
      <c r="A115" s="48"/>
      <c r="B115" s="51" t="s">
        <v>420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ht="53.25">
      <c r="A116" s="48"/>
      <c r="B116" s="52" t="s">
        <v>50</v>
      </c>
      <c r="C116" s="52" t="s">
        <v>421</v>
      </c>
      <c r="D116" s="52" t="s">
        <v>233</v>
      </c>
      <c r="E116" s="52" t="s">
        <v>99</v>
      </c>
      <c r="F116" s="53">
        <v>300</v>
      </c>
      <c r="G116" s="53">
        <v>4</v>
      </c>
      <c r="H116" s="53">
        <v>1200</v>
      </c>
      <c r="I116" s="53">
        <v>4</v>
      </c>
      <c r="J116" s="53">
        <v>1200</v>
      </c>
      <c r="K116" s="53">
        <f aca="true" t="shared" si="19" ref="K116:K127">M116/L116</f>
        <v>299.9</v>
      </c>
      <c r="L116" s="53">
        <v>4</v>
      </c>
      <c r="M116" s="53">
        <v>1199.6</v>
      </c>
      <c r="N116" s="53">
        <f aca="true" t="shared" si="20" ref="N116:N127">L116</f>
        <v>4</v>
      </c>
      <c r="O116" s="53">
        <f aca="true" t="shared" si="21" ref="O116:O127">M116</f>
        <v>1199.6</v>
      </c>
      <c r="P116" s="52" t="s">
        <v>422</v>
      </c>
      <c r="Q116" s="53">
        <f aca="true" t="shared" si="22" ref="Q116:Q127">I116-L116</f>
        <v>0</v>
      </c>
      <c r="R116" s="53">
        <f aca="true" t="shared" si="23" ref="R116:R127">J116-M116</f>
        <v>0.40000000000009095</v>
      </c>
      <c r="S116" s="54">
        <f aca="true" t="shared" si="24" ref="S116:S127">K116/F116-1</f>
        <v>-0.00033333333333340764</v>
      </c>
      <c r="T116" s="52" t="s">
        <v>423</v>
      </c>
      <c r="U116" s="52"/>
    </row>
    <row r="117" spans="1:21" ht="181.5">
      <c r="A117" s="48"/>
      <c r="B117" s="52" t="s">
        <v>51</v>
      </c>
      <c r="C117" s="52" t="s">
        <v>424</v>
      </c>
      <c r="D117" s="52" t="s">
        <v>233</v>
      </c>
      <c r="E117" s="52" t="s">
        <v>99</v>
      </c>
      <c r="F117" s="53">
        <v>0.65</v>
      </c>
      <c r="G117" s="53">
        <v>2400</v>
      </c>
      <c r="H117" s="53">
        <v>1560</v>
      </c>
      <c r="I117" s="53">
        <v>2400</v>
      </c>
      <c r="J117" s="53">
        <v>1560</v>
      </c>
      <c r="K117" s="53">
        <f t="shared" si="19"/>
        <v>0.6315833333333333</v>
      </c>
      <c r="L117" s="53">
        <v>2400</v>
      </c>
      <c r="M117" s="53">
        <v>1515.8</v>
      </c>
      <c r="N117" s="53">
        <f t="shared" si="20"/>
        <v>2400</v>
      </c>
      <c r="O117" s="53">
        <f t="shared" si="21"/>
        <v>1515.8</v>
      </c>
      <c r="P117" s="57" t="s">
        <v>425</v>
      </c>
      <c r="Q117" s="53">
        <f t="shared" si="22"/>
        <v>0</v>
      </c>
      <c r="R117" s="53">
        <f t="shared" si="23"/>
        <v>44.200000000000045</v>
      </c>
      <c r="S117" s="54">
        <f t="shared" si="24"/>
        <v>-0.028333333333333433</v>
      </c>
      <c r="T117" s="52" t="s">
        <v>426</v>
      </c>
      <c r="U117" s="52"/>
    </row>
    <row r="118" spans="1:21" ht="99">
      <c r="A118" s="48"/>
      <c r="B118" s="52" t="s">
        <v>52</v>
      </c>
      <c r="C118" s="52" t="s">
        <v>427</v>
      </c>
      <c r="D118" s="52" t="s">
        <v>233</v>
      </c>
      <c r="E118" s="52" t="s">
        <v>99</v>
      </c>
      <c r="F118" s="53">
        <v>1.097</v>
      </c>
      <c r="G118" s="53">
        <v>240</v>
      </c>
      <c r="H118" s="53">
        <v>263.28</v>
      </c>
      <c r="I118" s="53">
        <v>240</v>
      </c>
      <c r="J118" s="53">
        <v>263.28</v>
      </c>
      <c r="K118" s="53">
        <f t="shared" si="19"/>
        <v>1.07325</v>
      </c>
      <c r="L118" s="53">
        <v>240</v>
      </c>
      <c r="M118" s="53">
        <v>257.58</v>
      </c>
      <c r="N118" s="53">
        <f t="shared" si="20"/>
        <v>240</v>
      </c>
      <c r="O118" s="53">
        <f t="shared" si="21"/>
        <v>257.58</v>
      </c>
      <c r="P118" s="52" t="s">
        <v>428</v>
      </c>
      <c r="Q118" s="53">
        <f t="shared" si="22"/>
        <v>0</v>
      </c>
      <c r="R118" s="53">
        <f t="shared" si="23"/>
        <v>5.699999999999989</v>
      </c>
      <c r="S118" s="54">
        <f t="shared" si="24"/>
        <v>-0.021649954421148476</v>
      </c>
      <c r="T118" s="52" t="s">
        <v>429</v>
      </c>
      <c r="U118" s="52"/>
    </row>
    <row r="119" spans="1:21" ht="57">
      <c r="A119" s="48"/>
      <c r="B119" s="52" t="s">
        <v>53</v>
      </c>
      <c r="C119" s="52" t="s">
        <v>430</v>
      </c>
      <c r="D119" s="52" t="s">
        <v>233</v>
      </c>
      <c r="E119" s="52" t="s">
        <v>99</v>
      </c>
      <c r="F119" s="53">
        <v>3</v>
      </c>
      <c r="G119" s="53">
        <v>150</v>
      </c>
      <c r="H119" s="53">
        <v>450</v>
      </c>
      <c r="I119" s="53">
        <v>150</v>
      </c>
      <c r="J119" s="53">
        <v>450</v>
      </c>
      <c r="K119" s="53">
        <f t="shared" si="19"/>
        <v>2.835</v>
      </c>
      <c r="L119" s="53">
        <v>150</v>
      </c>
      <c r="M119" s="53">
        <v>425.25</v>
      </c>
      <c r="N119" s="53">
        <f t="shared" si="20"/>
        <v>150</v>
      </c>
      <c r="O119" s="53">
        <f t="shared" si="21"/>
        <v>425.25</v>
      </c>
      <c r="P119" s="52" t="s">
        <v>431</v>
      </c>
      <c r="Q119" s="53">
        <f t="shared" si="22"/>
        <v>0</v>
      </c>
      <c r="R119" s="53">
        <f t="shared" si="23"/>
        <v>24.75</v>
      </c>
      <c r="S119" s="54">
        <f t="shared" si="24"/>
        <v>-0.05500000000000005</v>
      </c>
      <c r="T119" s="52" t="s">
        <v>432</v>
      </c>
      <c r="U119" s="52"/>
    </row>
    <row r="120" spans="1:21" ht="57">
      <c r="A120" s="48"/>
      <c r="B120" s="52" t="s">
        <v>54</v>
      </c>
      <c r="C120" s="52" t="s">
        <v>433</v>
      </c>
      <c r="D120" s="52" t="s">
        <v>233</v>
      </c>
      <c r="E120" s="52" t="s">
        <v>99</v>
      </c>
      <c r="F120" s="53">
        <v>0.335</v>
      </c>
      <c r="G120" s="53">
        <v>60</v>
      </c>
      <c r="H120" s="53">
        <v>20.1</v>
      </c>
      <c r="I120" s="53">
        <v>60</v>
      </c>
      <c r="J120" s="53">
        <v>20.1</v>
      </c>
      <c r="K120" s="53">
        <f t="shared" si="19"/>
        <v>0.335</v>
      </c>
      <c r="L120" s="53">
        <v>60</v>
      </c>
      <c r="M120" s="53">
        <v>20.1</v>
      </c>
      <c r="N120" s="53">
        <f t="shared" si="20"/>
        <v>60</v>
      </c>
      <c r="O120" s="53">
        <f t="shared" si="21"/>
        <v>20.1</v>
      </c>
      <c r="P120" s="52" t="s">
        <v>431</v>
      </c>
      <c r="Q120" s="53">
        <f t="shared" si="22"/>
        <v>0</v>
      </c>
      <c r="R120" s="53">
        <f t="shared" si="23"/>
        <v>0</v>
      </c>
      <c r="S120" s="54">
        <f t="shared" si="24"/>
        <v>0</v>
      </c>
      <c r="T120" s="52" t="s">
        <v>434</v>
      </c>
      <c r="U120" s="52"/>
    </row>
    <row r="121" spans="1:21" ht="57">
      <c r="A121" s="48"/>
      <c r="B121" s="52" t="s">
        <v>55</v>
      </c>
      <c r="C121" s="52" t="s">
        <v>435</v>
      </c>
      <c r="D121" s="52" t="s">
        <v>233</v>
      </c>
      <c r="E121" s="52" t="s">
        <v>99</v>
      </c>
      <c r="F121" s="53">
        <v>0.335</v>
      </c>
      <c r="G121" s="53">
        <v>45</v>
      </c>
      <c r="H121" s="53">
        <v>15.075</v>
      </c>
      <c r="I121" s="53">
        <v>45</v>
      </c>
      <c r="J121" s="53">
        <v>15.075</v>
      </c>
      <c r="K121" s="53">
        <f t="shared" si="19"/>
        <v>0.33499999999999996</v>
      </c>
      <c r="L121" s="53">
        <v>45</v>
      </c>
      <c r="M121" s="53">
        <v>15.075</v>
      </c>
      <c r="N121" s="53">
        <f t="shared" si="20"/>
        <v>45</v>
      </c>
      <c r="O121" s="53">
        <f t="shared" si="21"/>
        <v>15.075</v>
      </c>
      <c r="P121" s="52" t="s">
        <v>431</v>
      </c>
      <c r="Q121" s="53">
        <f t="shared" si="22"/>
        <v>0</v>
      </c>
      <c r="R121" s="53">
        <f t="shared" si="23"/>
        <v>0</v>
      </c>
      <c r="S121" s="54">
        <f t="shared" si="24"/>
        <v>0</v>
      </c>
      <c r="T121" s="52" t="s">
        <v>434</v>
      </c>
      <c r="U121" s="52"/>
    </row>
    <row r="122" spans="1:21" ht="57">
      <c r="A122" s="48"/>
      <c r="B122" s="52" t="s">
        <v>56</v>
      </c>
      <c r="C122" s="52" t="s">
        <v>436</v>
      </c>
      <c r="D122" s="52" t="s">
        <v>233</v>
      </c>
      <c r="E122" s="52" t="s">
        <v>99</v>
      </c>
      <c r="F122" s="53">
        <v>0.42</v>
      </c>
      <c r="G122" s="53">
        <v>30</v>
      </c>
      <c r="H122" s="53">
        <v>12.6</v>
      </c>
      <c r="I122" s="53">
        <v>30</v>
      </c>
      <c r="J122" s="53">
        <v>12.6</v>
      </c>
      <c r="K122" s="53">
        <f t="shared" si="19"/>
        <v>0.42</v>
      </c>
      <c r="L122" s="53">
        <v>30</v>
      </c>
      <c r="M122" s="53">
        <v>12.6</v>
      </c>
      <c r="N122" s="53">
        <f t="shared" si="20"/>
        <v>30</v>
      </c>
      <c r="O122" s="53">
        <f t="shared" si="21"/>
        <v>12.6</v>
      </c>
      <c r="P122" s="52" t="s">
        <v>431</v>
      </c>
      <c r="Q122" s="53">
        <f t="shared" si="22"/>
        <v>0</v>
      </c>
      <c r="R122" s="53">
        <f t="shared" si="23"/>
        <v>0</v>
      </c>
      <c r="S122" s="54">
        <f t="shared" si="24"/>
        <v>0</v>
      </c>
      <c r="T122" s="52" t="s">
        <v>434</v>
      </c>
      <c r="U122" s="52"/>
    </row>
    <row r="123" spans="1:21" ht="57">
      <c r="A123" s="48"/>
      <c r="B123" s="52" t="s">
        <v>57</v>
      </c>
      <c r="C123" s="52" t="s">
        <v>437</v>
      </c>
      <c r="D123" s="52" t="s">
        <v>233</v>
      </c>
      <c r="E123" s="52" t="s">
        <v>99</v>
      </c>
      <c r="F123" s="53">
        <v>92</v>
      </c>
      <c r="G123" s="53">
        <v>4</v>
      </c>
      <c r="H123" s="53">
        <v>368</v>
      </c>
      <c r="I123" s="53">
        <v>4</v>
      </c>
      <c r="J123" s="53">
        <v>368</v>
      </c>
      <c r="K123" s="53">
        <f t="shared" si="19"/>
        <v>92</v>
      </c>
      <c r="L123" s="53">
        <v>4</v>
      </c>
      <c r="M123" s="53">
        <v>368</v>
      </c>
      <c r="N123" s="53">
        <f t="shared" si="20"/>
        <v>4</v>
      </c>
      <c r="O123" s="53">
        <f t="shared" si="21"/>
        <v>368</v>
      </c>
      <c r="P123" s="52" t="s">
        <v>431</v>
      </c>
      <c r="Q123" s="53">
        <f t="shared" si="22"/>
        <v>0</v>
      </c>
      <c r="R123" s="53">
        <f t="shared" si="23"/>
        <v>0</v>
      </c>
      <c r="S123" s="54">
        <f t="shared" si="24"/>
        <v>0</v>
      </c>
      <c r="T123" s="52" t="s">
        <v>438</v>
      </c>
      <c r="U123" s="52"/>
    </row>
    <row r="124" spans="1:21" ht="126.75">
      <c r="A124" s="48"/>
      <c r="B124" s="52" t="s">
        <v>58</v>
      </c>
      <c r="C124" s="52" t="s">
        <v>439</v>
      </c>
      <c r="D124" s="52" t="s">
        <v>233</v>
      </c>
      <c r="E124" s="52" t="s">
        <v>440</v>
      </c>
      <c r="F124" s="53">
        <v>1.3</v>
      </c>
      <c r="G124" s="53">
        <v>28980</v>
      </c>
      <c r="H124" s="53">
        <v>37674</v>
      </c>
      <c r="I124" s="53">
        <v>28980</v>
      </c>
      <c r="J124" s="53">
        <v>37674</v>
      </c>
      <c r="K124" s="53">
        <f t="shared" si="19"/>
        <v>1.3</v>
      </c>
      <c r="L124" s="53">
        <f>23058+4300</f>
        <v>27358</v>
      </c>
      <c r="M124" s="53">
        <f>29975.4+5590</f>
        <v>35565.4</v>
      </c>
      <c r="N124" s="53">
        <f t="shared" si="20"/>
        <v>27358</v>
      </c>
      <c r="O124" s="53">
        <f t="shared" si="21"/>
        <v>35565.4</v>
      </c>
      <c r="P124" s="52" t="s">
        <v>431</v>
      </c>
      <c r="Q124" s="53">
        <f t="shared" si="22"/>
        <v>1622</v>
      </c>
      <c r="R124" s="53">
        <f t="shared" si="23"/>
        <v>2108.5999999999985</v>
      </c>
      <c r="S124" s="54">
        <f t="shared" si="24"/>
        <v>0</v>
      </c>
      <c r="T124" s="52" t="s">
        <v>441</v>
      </c>
      <c r="U124" s="52" t="s">
        <v>86</v>
      </c>
    </row>
    <row r="125" spans="1:21" ht="84.75">
      <c r="A125" s="48"/>
      <c r="B125" s="52" t="s">
        <v>59</v>
      </c>
      <c r="C125" s="52" t="s">
        <v>442</v>
      </c>
      <c r="D125" s="52" t="s">
        <v>233</v>
      </c>
      <c r="E125" s="52" t="s">
        <v>99</v>
      </c>
      <c r="F125" s="53">
        <v>2.835</v>
      </c>
      <c r="G125" s="53">
        <v>600</v>
      </c>
      <c r="H125" s="53">
        <v>1701</v>
      </c>
      <c r="I125" s="53">
        <v>600</v>
      </c>
      <c r="J125" s="53">
        <v>1701</v>
      </c>
      <c r="K125" s="53">
        <f t="shared" si="19"/>
        <v>2.8386666666666667</v>
      </c>
      <c r="L125" s="53">
        <v>600</v>
      </c>
      <c r="M125" s="53">
        <v>1703.2</v>
      </c>
      <c r="N125" s="53">
        <f t="shared" si="20"/>
        <v>600</v>
      </c>
      <c r="O125" s="53">
        <f t="shared" si="21"/>
        <v>1703.2</v>
      </c>
      <c r="P125" s="52" t="s">
        <v>431</v>
      </c>
      <c r="Q125" s="53">
        <f t="shared" si="22"/>
        <v>0</v>
      </c>
      <c r="R125" s="53">
        <f t="shared" si="23"/>
        <v>-2.2000000000000455</v>
      </c>
      <c r="S125" s="54">
        <f t="shared" si="24"/>
        <v>0.001293356848912408</v>
      </c>
      <c r="T125" s="52" t="s">
        <v>441</v>
      </c>
      <c r="U125" s="52"/>
    </row>
    <row r="126" spans="1:21" ht="84.75">
      <c r="A126" s="48"/>
      <c r="B126" s="52" t="s">
        <v>60</v>
      </c>
      <c r="C126" s="52" t="s">
        <v>443</v>
      </c>
      <c r="D126" s="52" t="s">
        <v>233</v>
      </c>
      <c r="E126" s="52" t="s">
        <v>99</v>
      </c>
      <c r="F126" s="53">
        <v>2.835</v>
      </c>
      <c r="G126" s="53">
        <v>600</v>
      </c>
      <c r="H126" s="53">
        <v>1701</v>
      </c>
      <c r="I126" s="53">
        <v>600</v>
      </c>
      <c r="J126" s="53">
        <v>1701</v>
      </c>
      <c r="K126" s="53">
        <f t="shared" si="19"/>
        <v>2.836</v>
      </c>
      <c r="L126" s="53">
        <v>600</v>
      </c>
      <c r="M126" s="53">
        <v>1701.6</v>
      </c>
      <c r="N126" s="53">
        <f t="shared" si="20"/>
        <v>600</v>
      </c>
      <c r="O126" s="53">
        <f t="shared" si="21"/>
        <v>1701.6</v>
      </c>
      <c r="P126" s="52" t="s">
        <v>431</v>
      </c>
      <c r="Q126" s="53">
        <f t="shared" si="22"/>
        <v>0</v>
      </c>
      <c r="R126" s="53">
        <f t="shared" si="23"/>
        <v>-0.599999999999909</v>
      </c>
      <c r="S126" s="54">
        <f t="shared" si="24"/>
        <v>0.00035273368606691946</v>
      </c>
      <c r="T126" s="52" t="s">
        <v>441</v>
      </c>
      <c r="U126" s="52"/>
    </row>
    <row r="127" spans="1:21" ht="57">
      <c r="A127" s="48"/>
      <c r="B127" s="52" t="s">
        <v>61</v>
      </c>
      <c r="C127" s="52" t="s">
        <v>444</v>
      </c>
      <c r="D127" s="52" t="s">
        <v>233</v>
      </c>
      <c r="E127" s="52" t="s">
        <v>99</v>
      </c>
      <c r="F127" s="53">
        <v>15</v>
      </c>
      <c r="G127" s="53">
        <v>48</v>
      </c>
      <c r="H127" s="53">
        <v>720</v>
      </c>
      <c r="I127" s="53">
        <v>48</v>
      </c>
      <c r="J127" s="53">
        <v>720</v>
      </c>
      <c r="K127" s="53">
        <f t="shared" si="19"/>
        <v>15.0625</v>
      </c>
      <c r="L127" s="53">
        <v>48</v>
      </c>
      <c r="M127" s="53">
        <v>723</v>
      </c>
      <c r="N127" s="53">
        <f t="shared" si="20"/>
        <v>48</v>
      </c>
      <c r="O127" s="53">
        <f t="shared" si="21"/>
        <v>723</v>
      </c>
      <c r="P127" s="52" t="s">
        <v>431</v>
      </c>
      <c r="Q127" s="53">
        <f t="shared" si="22"/>
        <v>0</v>
      </c>
      <c r="R127" s="53">
        <f t="shared" si="23"/>
        <v>-3</v>
      </c>
      <c r="S127" s="54">
        <f t="shared" si="24"/>
        <v>0.004166666666666652</v>
      </c>
      <c r="T127" s="52" t="s">
        <v>445</v>
      </c>
      <c r="U127" s="52"/>
    </row>
    <row r="128" spans="1:21" ht="15.75" customHeight="1">
      <c r="A128" s="48"/>
      <c r="B128" s="55" t="s">
        <v>446</v>
      </c>
      <c r="C128" s="55"/>
      <c r="D128" s="55"/>
      <c r="E128" s="55"/>
      <c r="F128" s="55"/>
      <c r="G128" s="55"/>
      <c r="H128" s="56">
        <f>SUM(H116:H127)</f>
        <v>45685.055</v>
      </c>
      <c r="I128" s="56"/>
      <c r="J128" s="56">
        <f>SUM(J116:J127)</f>
        <v>45685.055</v>
      </c>
      <c r="K128" s="56"/>
      <c r="L128" s="56"/>
      <c r="M128" s="56">
        <f>SUM(M116:M127)</f>
        <v>43507.205</v>
      </c>
      <c r="N128" s="56"/>
      <c r="O128" s="56">
        <f>SUM(O116:O127)</f>
        <v>43507.204999999994</v>
      </c>
      <c r="P128" s="55"/>
      <c r="Q128" s="56"/>
      <c r="R128" s="56">
        <f>SUM(R116:R127)</f>
        <v>2177.8499999999985</v>
      </c>
      <c r="S128" s="56"/>
      <c r="T128" s="55"/>
      <c r="U128" s="55"/>
    </row>
    <row r="129" spans="1:21" ht="15.75" customHeight="1">
      <c r="A129" s="48"/>
      <c r="B129" s="51" t="s">
        <v>447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</row>
    <row r="130" spans="1:21" ht="57">
      <c r="A130" s="48"/>
      <c r="B130" s="52" t="s">
        <v>50</v>
      </c>
      <c r="C130" s="52" t="s">
        <v>448</v>
      </c>
      <c r="D130" s="52" t="s">
        <v>334</v>
      </c>
      <c r="E130" s="52" t="s">
        <v>99</v>
      </c>
      <c r="F130" s="53">
        <v>1991.28</v>
      </c>
      <c r="G130" s="53">
        <v>1</v>
      </c>
      <c r="H130" s="53">
        <v>1991.28</v>
      </c>
      <c r="I130" s="53">
        <v>1</v>
      </c>
      <c r="J130" s="53">
        <v>1991.28</v>
      </c>
      <c r="K130" s="53">
        <f aca="true" t="shared" si="25" ref="K130:K133">M130/L130</f>
        <v>1991.27908</v>
      </c>
      <c r="L130" s="53">
        <v>1</v>
      </c>
      <c r="M130" s="53">
        <v>1991.27908</v>
      </c>
      <c r="N130" s="53">
        <v>1</v>
      </c>
      <c r="O130" s="53">
        <v>1991.27908</v>
      </c>
      <c r="P130" s="52" t="s">
        <v>449</v>
      </c>
      <c r="Q130" s="53">
        <f aca="true" t="shared" si="26" ref="Q130:Q133">I130-L130</f>
        <v>0</v>
      </c>
      <c r="R130" s="53">
        <f aca="true" t="shared" si="27" ref="R130:R133">J130-M130</f>
        <v>0.00091999999995096</v>
      </c>
      <c r="S130" s="54">
        <f aca="true" t="shared" si="28" ref="S130:S133">K130/F130-1</f>
        <v>-4.6201438264059647E-07</v>
      </c>
      <c r="T130" s="52" t="s">
        <v>450</v>
      </c>
      <c r="U130" s="52"/>
    </row>
    <row r="131" spans="1:21" ht="57">
      <c r="A131" s="48"/>
      <c r="B131" s="52" t="s">
        <v>51</v>
      </c>
      <c r="C131" s="52" t="s">
        <v>451</v>
      </c>
      <c r="D131" s="52" t="s">
        <v>334</v>
      </c>
      <c r="E131" s="52" t="s">
        <v>99</v>
      </c>
      <c r="F131" s="53">
        <v>1979.92</v>
      </c>
      <c r="G131" s="53">
        <v>1</v>
      </c>
      <c r="H131" s="53">
        <v>1979.92</v>
      </c>
      <c r="I131" s="53">
        <v>1</v>
      </c>
      <c r="J131" s="53">
        <v>1979.92</v>
      </c>
      <c r="K131" s="53">
        <f t="shared" si="25"/>
        <v>1979.91926</v>
      </c>
      <c r="L131" s="53">
        <v>1</v>
      </c>
      <c r="M131" s="53">
        <v>1979.91926</v>
      </c>
      <c r="N131" s="53">
        <v>1</v>
      </c>
      <c r="O131" s="53">
        <v>1979.9192599999997</v>
      </c>
      <c r="P131" s="52" t="s">
        <v>452</v>
      </c>
      <c r="Q131" s="53">
        <f t="shared" si="26"/>
        <v>0</v>
      </c>
      <c r="R131" s="53">
        <f t="shared" si="27"/>
        <v>0.0007400000001780427</v>
      </c>
      <c r="S131" s="54">
        <f t="shared" si="28"/>
        <v>-3.7375247496918007E-07</v>
      </c>
      <c r="T131" s="52" t="s">
        <v>450</v>
      </c>
      <c r="U131" s="52"/>
    </row>
    <row r="132" spans="1:21" ht="71.25">
      <c r="A132" s="48"/>
      <c r="B132" s="52" t="s">
        <v>52</v>
      </c>
      <c r="C132" s="52" t="s">
        <v>453</v>
      </c>
      <c r="D132" s="52" t="s">
        <v>334</v>
      </c>
      <c r="E132" s="52" t="s">
        <v>454</v>
      </c>
      <c r="F132" s="53">
        <v>982.58</v>
      </c>
      <c r="G132" s="53">
        <v>1</v>
      </c>
      <c r="H132" s="53">
        <v>982.58</v>
      </c>
      <c r="I132" s="53">
        <v>1</v>
      </c>
      <c r="J132" s="53">
        <v>982.58</v>
      </c>
      <c r="K132" s="53">
        <f t="shared" si="25"/>
        <v>983.16325</v>
      </c>
      <c r="L132" s="53">
        <v>1</v>
      </c>
      <c r="M132" s="53">
        <v>983.16325</v>
      </c>
      <c r="N132" s="53">
        <v>1</v>
      </c>
      <c r="O132" s="53">
        <v>983.16325</v>
      </c>
      <c r="P132" s="52" t="s">
        <v>455</v>
      </c>
      <c r="Q132" s="53">
        <f t="shared" si="26"/>
        <v>0</v>
      </c>
      <c r="R132" s="53">
        <f t="shared" si="27"/>
        <v>-0.5832499999999072</v>
      </c>
      <c r="S132" s="54">
        <f t="shared" si="28"/>
        <v>0.0005935903437888079</v>
      </c>
      <c r="T132" s="52" t="s">
        <v>450</v>
      </c>
      <c r="U132" s="52"/>
    </row>
    <row r="133" spans="1:21" ht="71.25">
      <c r="A133" s="48"/>
      <c r="B133" s="52" t="s">
        <v>53</v>
      </c>
      <c r="C133" s="52" t="s">
        <v>456</v>
      </c>
      <c r="D133" s="52" t="s">
        <v>233</v>
      </c>
      <c r="E133" s="52" t="s">
        <v>454</v>
      </c>
      <c r="F133" s="53">
        <v>25.91</v>
      </c>
      <c r="G133" s="53">
        <v>2</v>
      </c>
      <c r="H133" s="53">
        <v>51.82</v>
      </c>
      <c r="I133" s="53">
        <v>2</v>
      </c>
      <c r="J133" s="53">
        <v>51.82</v>
      </c>
      <c r="K133" s="53">
        <f t="shared" si="25"/>
        <v>25.62</v>
      </c>
      <c r="L133" s="53">
        <v>2</v>
      </c>
      <c r="M133" s="53">
        <v>51.24</v>
      </c>
      <c r="N133" s="53">
        <v>2</v>
      </c>
      <c r="O133" s="53">
        <v>51.24</v>
      </c>
      <c r="P133" s="52" t="s">
        <v>457</v>
      </c>
      <c r="Q133" s="53">
        <f t="shared" si="26"/>
        <v>0</v>
      </c>
      <c r="R133" s="53">
        <f t="shared" si="27"/>
        <v>0.5799999999999983</v>
      </c>
      <c r="S133" s="54">
        <f t="shared" si="28"/>
        <v>-0.011192589733693525</v>
      </c>
      <c r="T133" s="52" t="s">
        <v>458</v>
      </c>
      <c r="U133" s="52"/>
    </row>
    <row r="134" spans="1:21" ht="15.75" customHeight="1">
      <c r="A134" s="48"/>
      <c r="B134" s="55" t="s">
        <v>459</v>
      </c>
      <c r="C134" s="55"/>
      <c r="D134" s="55"/>
      <c r="E134" s="55"/>
      <c r="F134" s="55"/>
      <c r="G134" s="55"/>
      <c r="H134" s="56">
        <f>SUM(H130:H133)</f>
        <v>5005.6</v>
      </c>
      <c r="I134" s="56"/>
      <c r="J134" s="56">
        <f>SUM(J130:J133)</f>
        <v>5005.6</v>
      </c>
      <c r="K134" s="56"/>
      <c r="L134" s="56"/>
      <c r="M134" s="56">
        <f>SUM(M130:M133)</f>
        <v>5005.601589999999</v>
      </c>
      <c r="N134" s="56"/>
      <c r="O134" s="56">
        <f>SUM(O130:O133)</f>
        <v>5005.601589999999</v>
      </c>
      <c r="P134" s="55"/>
      <c r="Q134" s="56"/>
      <c r="R134" s="56">
        <f>SUM(R130:R133)</f>
        <v>-0.0015899999997799341</v>
      </c>
      <c r="S134" s="56"/>
      <c r="T134" s="55"/>
      <c r="U134" s="55"/>
    </row>
    <row r="135" spans="1:21" ht="15.75" customHeight="1">
      <c r="A135" s="48"/>
      <c r="B135" s="51" t="s">
        <v>460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</row>
    <row r="136" spans="1:21" ht="71.25">
      <c r="A136" s="48"/>
      <c r="B136" s="52" t="s">
        <v>50</v>
      </c>
      <c r="C136" s="52" t="s">
        <v>461</v>
      </c>
      <c r="D136" s="52" t="s">
        <v>233</v>
      </c>
      <c r="E136" s="52" t="s">
        <v>454</v>
      </c>
      <c r="F136" s="53">
        <v>13.7</v>
      </c>
      <c r="G136" s="53">
        <v>80</v>
      </c>
      <c r="H136" s="53">
        <v>1096</v>
      </c>
      <c r="I136" s="53">
        <v>80</v>
      </c>
      <c r="J136" s="53">
        <v>1096</v>
      </c>
      <c r="K136" s="53">
        <f aca="true" t="shared" si="29" ref="K136:K147">M136/L136</f>
        <v>13.469999999999999</v>
      </c>
      <c r="L136" s="53">
        <v>80</v>
      </c>
      <c r="M136" s="53">
        <v>1077.6</v>
      </c>
      <c r="N136" s="53">
        <v>80</v>
      </c>
      <c r="O136" s="53">
        <v>1077.6</v>
      </c>
      <c r="P136" s="52" t="s">
        <v>462</v>
      </c>
      <c r="Q136" s="53">
        <f aca="true" t="shared" si="30" ref="Q136:Q147">I136-L136</f>
        <v>0</v>
      </c>
      <c r="R136" s="53">
        <f aca="true" t="shared" si="31" ref="R136:R147">J136-M136</f>
        <v>18.40000000000009</v>
      </c>
      <c r="S136" s="54">
        <f aca="true" t="shared" si="32" ref="S136:S147">K136/F136-1</f>
        <v>-0.016788321167883202</v>
      </c>
      <c r="T136" s="52" t="s">
        <v>463</v>
      </c>
      <c r="U136" s="52"/>
    </row>
    <row r="137" spans="1:21" ht="71.25">
      <c r="A137" s="48"/>
      <c r="B137" s="52" t="s">
        <v>51</v>
      </c>
      <c r="C137" s="52" t="s">
        <v>464</v>
      </c>
      <c r="D137" s="52" t="s">
        <v>233</v>
      </c>
      <c r="E137" s="52" t="s">
        <v>454</v>
      </c>
      <c r="F137" s="53">
        <v>9.25</v>
      </c>
      <c r="G137" s="53">
        <v>10</v>
      </c>
      <c r="H137" s="53">
        <v>92.5</v>
      </c>
      <c r="I137" s="53">
        <v>10</v>
      </c>
      <c r="J137" s="53">
        <v>92.5</v>
      </c>
      <c r="K137" s="53">
        <f t="shared" si="29"/>
        <v>8.286750000000001</v>
      </c>
      <c r="L137" s="53">
        <v>10</v>
      </c>
      <c r="M137" s="53">
        <v>82.8675</v>
      </c>
      <c r="N137" s="53">
        <v>10</v>
      </c>
      <c r="O137" s="53">
        <v>82.8675</v>
      </c>
      <c r="P137" s="52" t="s">
        <v>465</v>
      </c>
      <c r="Q137" s="53">
        <f t="shared" si="30"/>
        <v>0</v>
      </c>
      <c r="R137" s="53">
        <f t="shared" si="31"/>
        <v>9.632499999999993</v>
      </c>
      <c r="S137" s="54">
        <f t="shared" si="32"/>
        <v>-0.10413513513513495</v>
      </c>
      <c r="T137" s="52" t="s">
        <v>466</v>
      </c>
      <c r="U137" s="52"/>
    </row>
    <row r="138" spans="1:21" ht="71.25">
      <c r="A138" s="48"/>
      <c r="B138" s="52" t="s">
        <v>52</v>
      </c>
      <c r="C138" s="52" t="s">
        <v>467</v>
      </c>
      <c r="D138" s="52" t="s">
        <v>233</v>
      </c>
      <c r="E138" s="52" t="s">
        <v>454</v>
      </c>
      <c r="F138" s="53">
        <v>15.5</v>
      </c>
      <c r="G138" s="53">
        <v>10</v>
      </c>
      <c r="H138" s="53">
        <v>155</v>
      </c>
      <c r="I138" s="53">
        <v>10</v>
      </c>
      <c r="J138" s="53">
        <v>155</v>
      </c>
      <c r="K138" s="53">
        <f t="shared" si="29"/>
        <v>13.136050000000001</v>
      </c>
      <c r="L138" s="53">
        <v>10</v>
      </c>
      <c r="M138" s="53">
        <v>131.3605</v>
      </c>
      <c r="N138" s="53">
        <v>10</v>
      </c>
      <c r="O138" s="53">
        <v>131.3605</v>
      </c>
      <c r="P138" s="52" t="s">
        <v>465</v>
      </c>
      <c r="Q138" s="53">
        <f t="shared" si="30"/>
        <v>0</v>
      </c>
      <c r="R138" s="53">
        <f t="shared" si="31"/>
        <v>23.639499999999998</v>
      </c>
      <c r="S138" s="54">
        <f t="shared" si="32"/>
        <v>-0.15251290322580635</v>
      </c>
      <c r="T138" s="52" t="s">
        <v>466</v>
      </c>
      <c r="U138" s="52"/>
    </row>
    <row r="139" spans="1:21" ht="71.25">
      <c r="A139" s="48"/>
      <c r="B139" s="52" t="s">
        <v>53</v>
      </c>
      <c r="C139" s="52" t="s">
        <v>468</v>
      </c>
      <c r="D139" s="52" t="s">
        <v>233</v>
      </c>
      <c r="E139" s="52" t="s">
        <v>454</v>
      </c>
      <c r="F139" s="53">
        <v>20.2</v>
      </c>
      <c r="G139" s="53">
        <v>5</v>
      </c>
      <c r="H139" s="53">
        <v>101</v>
      </c>
      <c r="I139" s="53">
        <v>5</v>
      </c>
      <c r="J139" s="53">
        <v>101</v>
      </c>
      <c r="K139" s="53">
        <f t="shared" si="29"/>
        <v>20.02</v>
      </c>
      <c r="L139" s="53">
        <v>5</v>
      </c>
      <c r="M139" s="53">
        <v>100.1</v>
      </c>
      <c r="N139" s="53">
        <v>5</v>
      </c>
      <c r="O139" s="53">
        <v>100.1</v>
      </c>
      <c r="P139" s="52" t="s">
        <v>469</v>
      </c>
      <c r="Q139" s="53">
        <f t="shared" si="30"/>
        <v>0</v>
      </c>
      <c r="R139" s="53">
        <f t="shared" si="31"/>
        <v>0.9000000000000057</v>
      </c>
      <c r="S139" s="54">
        <f t="shared" si="32"/>
        <v>-0.008910891089108919</v>
      </c>
      <c r="T139" s="52" t="s">
        <v>466</v>
      </c>
      <c r="U139" s="52"/>
    </row>
    <row r="140" spans="1:21" ht="71.25">
      <c r="A140" s="48"/>
      <c r="B140" s="52" t="s">
        <v>54</v>
      </c>
      <c r="C140" s="52" t="s">
        <v>470</v>
      </c>
      <c r="D140" s="52" t="s">
        <v>233</v>
      </c>
      <c r="E140" s="52" t="s">
        <v>454</v>
      </c>
      <c r="F140" s="53">
        <v>54.4</v>
      </c>
      <c r="G140" s="53">
        <v>3</v>
      </c>
      <c r="H140" s="53">
        <v>163.2</v>
      </c>
      <c r="I140" s="53">
        <v>3</v>
      </c>
      <c r="J140" s="53">
        <v>163.2</v>
      </c>
      <c r="K140" s="53">
        <f t="shared" si="29"/>
        <v>45.90385</v>
      </c>
      <c r="L140" s="53">
        <v>3</v>
      </c>
      <c r="M140" s="53">
        <v>137.71155</v>
      </c>
      <c r="N140" s="53">
        <v>3</v>
      </c>
      <c r="O140" s="53">
        <v>137.71155</v>
      </c>
      <c r="P140" s="52" t="s">
        <v>471</v>
      </c>
      <c r="Q140" s="53">
        <f t="shared" si="30"/>
        <v>0</v>
      </c>
      <c r="R140" s="53">
        <f t="shared" si="31"/>
        <v>25.48845</v>
      </c>
      <c r="S140" s="54">
        <f t="shared" si="32"/>
        <v>-0.15617922794117645</v>
      </c>
      <c r="T140" s="52" t="s">
        <v>466</v>
      </c>
      <c r="U140" s="52"/>
    </row>
    <row r="141" spans="1:21" ht="71.25">
      <c r="A141" s="48"/>
      <c r="B141" s="52" t="s">
        <v>55</v>
      </c>
      <c r="C141" s="52" t="s">
        <v>472</v>
      </c>
      <c r="D141" s="52" t="s">
        <v>233</v>
      </c>
      <c r="E141" s="52" t="s">
        <v>454</v>
      </c>
      <c r="F141" s="53">
        <v>170</v>
      </c>
      <c r="G141" s="53">
        <v>1</v>
      </c>
      <c r="H141" s="53">
        <v>170</v>
      </c>
      <c r="I141" s="53">
        <v>1</v>
      </c>
      <c r="J141" s="53">
        <v>170</v>
      </c>
      <c r="K141" s="53">
        <f t="shared" si="29"/>
        <v>170</v>
      </c>
      <c r="L141" s="53">
        <v>1</v>
      </c>
      <c r="M141" s="53">
        <v>170</v>
      </c>
      <c r="N141" s="53">
        <v>1</v>
      </c>
      <c r="O141" s="53">
        <v>170</v>
      </c>
      <c r="P141" s="52" t="s">
        <v>473</v>
      </c>
      <c r="Q141" s="53">
        <f t="shared" si="30"/>
        <v>0</v>
      </c>
      <c r="R141" s="53">
        <f t="shared" si="31"/>
        <v>0</v>
      </c>
      <c r="S141" s="54">
        <f t="shared" si="32"/>
        <v>0</v>
      </c>
      <c r="T141" s="52" t="s">
        <v>474</v>
      </c>
      <c r="U141" s="52"/>
    </row>
    <row r="142" spans="1:21" ht="71.25">
      <c r="A142" s="48"/>
      <c r="B142" s="52" t="s">
        <v>56</v>
      </c>
      <c r="C142" s="52" t="s">
        <v>475</v>
      </c>
      <c r="D142" s="52" t="s">
        <v>233</v>
      </c>
      <c r="E142" s="52" t="s">
        <v>454</v>
      </c>
      <c r="F142" s="53">
        <v>450</v>
      </c>
      <c r="G142" s="53">
        <v>1</v>
      </c>
      <c r="H142" s="53">
        <v>450</v>
      </c>
      <c r="I142" s="53">
        <v>1</v>
      </c>
      <c r="J142" s="53">
        <v>450</v>
      </c>
      <c r="K142" s="53">
        <f t="shared" si="29"/>
        <v>448.03808</v>
      </c>
      <c r="L142" s="53">
        <v>1</v>
      </c>
      <c r="M142" s="53">
        <v>448.03808</v>
      </c>
      <c r="N142" s="53">
        <v>1</v>
      </c>
      <c r="O142" s="53">
        <v>448.03808</v>
      </c>
      <c r="P142" s="52" t="s">
        <v>68</v>
      </c>
      <c r="Q142" s="53">
        <f t="shared" si="30"/>
        <v>0</v>
      </c>
      <c r="R142" s="53">
        <f t="shared" si="31"/>
        <v>1.9619200000000205</v>
      </c>
      <c r="S142" s="54">
        <f t="shared" si="32"/>
        <v>-0.004359822222222309</v>
      </c>
      <c r="T142" s="52" t="s">
        <v>476</v>
      </c>
      <c r="U142" s="52"/>
    </row>
    <row r="143" spans="1:21" ht="71.25">
      <c r="A143" s="48"/>
      <c r="B143" s="52" t="s">
        <v>57</v>
      </c>
      <c r="C143" s="52" t="s">
        <v>477</v>
      </c>
      <c r="D143" s="52" t="s">
        <v>233</v>
      </c>
      <c r="E143" s="52" t="s">
        <v>454</v>
      </c>
      <c r="F143" s="53">
        <v>0.29</v>
      </c>
      <c r="G143" s="53">
        <v>150</v>
      </c>
      <c r="H143" s="53">
        <v>43.5</v>
      </c>
      <c r="I143" s="53">
        <v>150</v>
      </c>
      <c r="J143" s="53">
        <v>43.5</v>
      </c>
      <c r="K143" s="53">
        <f t="shared" si="29"/>
        <v>0.29</v>
      </c>
      <c r="L143" s="53">
        <v>150</v>
      </c>
      <c r="M143" s="53">
        <v>43.5</v>
      </c>
      <c r="N143" s="53">
        <v>150</v>
      </c>
      <c r="O143" s="53">
        <v>43.5</v>
      </c>
      <c r="P143" s="52" t="s">
        <v>382</v>
      </c>
      <c r="Q143" s="53">
        <f t="shared" si="30"/>
        <v>0</v>
      </c>
      <c r="R143" s="53">
        <f t="shared" si="31"/>
        <v>0</v>
      </c>
      <c r="S143" s="54">
        <f t="shared" si="32"/>
        <v>0</v>
      </c>
      <c r="T143" s="52" t="s">
        <v>476</v>
      </c>
      <c r="U143" s="52"/>
    </row>
    <row r="144" spans="1:21" ht="71.25">
      <c r="A144" s="48"/>
      <c r="B144" s="52" t="s">
        <v>58</v>
      </c>
      <c r="C144" s="52" t="s">
        <v>478</v>
      </c>
      <c r="D144" s="52" t="s">
        <v>233</v>
      </c>
      <c r="E144" s="52" t="s">
        <v>454</v>
      </c>
      <c r="F144" s="53">
        <v>43</v>
      </c>
      <c r="G144" s="53">
        <v>3</v>
      </c>
      <c r="H144" s="53">
        <v>129</v>
      </c>
      <c r="I144" s="53">
        <v>3</v>
      </c>
      <c r="J144" s="53">
        <v>129</v>
      </c>
      <c r="K144" s="53">
        <f t="shared" si="29"/>
        <v>35.4</v>
      </c>
      <c r="L144" s="53">
        <v>3</v>
      </c>
      <c r="M144" s="53">
        <v>106.2</v>
      </c>
      <c r="N144" s="53">
        <v>3</v>
      </c>
      <c r="O144" s="53">
        <v>106.2</v>
      </c>
      <c r="P144" s="52" t="s">
        <v>479</v>
      </c>
      <c r="Q144" s="53">
        <f t="shared" si="30"/>
        <v>0</v>
      </c>
      <c r="R144" s="53">
        <f t="shared" si="31"/>
        <v>22.799999999999997</v>
      </c>
      <c r="S144" s="54">
        <f t="shared" si="32"/>
        <v>-0.17674418604651165</v>
      </c>
      <c r="T144" s="52" t="s">
        <v>463</v>
      </c>
      <c r="U144" s="52"/>
    </row>
    <row r="145" spans="1:21" ht="71.25">
      <c r="A145" s="48"/>
      <c r="B145" s="52" t="s">
        <v>59</v>
      </c>
      <c r="C145" s="52" t="s">
        <v>480</v>
      </c>
      <c r="D145" s="52" t="s">
        <v>233</v>
      </c>
      <c r="E145" s="52" t="s">
        <v>454</v>
      </c>
      <c r="F145" s="53">
        <v>15.5</v>
      </c>
      <c r="G145" s="53">
        <v>2</v>
      </c>
      <c r="H145" s="53">
        <v>31</v>
      </c>
      <c r="I145" s="53">
        <v>2</v>
      </c>
      <c r="J145" s="53">
        <v>31</v>
      </c>
      <c r="K145" s="53">
        <f t="shared" si="29"/>
        <v>15.385</v>
      </c>
      <c r="L145" s="53">
        <v>2</v>
      </c>
      <c r="M145" s="53">
        <v>30.77</v>
      </c>
      <c r="N145" s="53">
        <v>2</v>
      </c>
      <c r="O145" s="53">
        <v>30.77</v>
      </c>
      <c r="P145" s="52" t="s">
        <v>481</v>
      </c>
      <c r="Q145" s="53">
        <f t="shared" si="30"/>
        <v>0</v>
      </c>
      <c r="R145" s="53">
        <f t="shared" si="31"/>
        <v>0.23000000000000043</v>
      </c>
      <c r="S145" s="54">
        <f t="shared" si="32"/>
        <v>-0.007419354838709702</v>
      </c>
      <c r="T145" s="52" t="s">
        <v>463</v>
      </c>
      <c r="U145" s="52"/>
    </row>
    <row r="146" spans="1:21" ht="71.25">
      <c r="A146" s="48"/>
      <c r="B146" s="52" t="s">
        <v>60</v>
      </c>
      <c r="C146" s="52" t="s">
        <v>482</v>
      </c>
      <c r="D146" s="52" t="s">
        <v>233</v>
      </c>
      <c r="E146" s="52" t="s">
        <v>454</v>
      </c>
      <c r="F146" s="53">
        <v>850</v>
      </c>
      <c r="G146" s="53">
        <v>1</v>
      </c>
      <c r="H146" s="53">
        <v>850</v>
      </c>
      <c r="I146" s="53">
        <v>1</v>
      </c>
      <c r="J146" s="53">
        <v>850</v>
      </c>
      <c r="K146" s="53">
        <f t="shared" si="29"/>
        <v>840.9</v>
      </c>
      <c r="L146" s="53">
        <v>1</v>
      </c>
      <c r="M146" s="53">
        <v>840.9</v>
      </c>
      <c r="N146" s="53">
        <v>1</v>
      </c>
      <c r="O146" s="53">
        <v>840.9</v>
      </c>
      <c r="P146" s="52" t="s">
        <v>483</v>
      </c>
      <c r="Q146" s="53">
        <f t="shared" si="30"/>
        <v>0</v>
      </c>
      <c r="R146" s="53">
        <f t="shared" si="31"/>
        <v>9.100000000000023</v>
      </c>
      <c r="S146" s="54">
        <f t="shared" si="32"/>
        <v>-0.010705882352941232</v>
      </c>
      <c r="T146" s="52" t="s">
        <v>484</v>
      </c>
      <c r="U146" s="52"/>
    </row>
    <row r="147" spans="1:21" ht="57">
      <c r="A147" s="48"/>
      <c r="B147" s="52" t="s">
        <v>61</v>
      </c>
      <c r="C147" s="52" t="s">
        <v>485</v>
      </c>
      <c r="D147" s="52" t="s">
        <v>233</v>
      </c>
      <c r="E147" s="52" t="s">
        <v>99</v>
      </c>
      <c r="F147" s="53">
        <v>3031</v>
      </c>
      <c r="G147" s="53">
        <v>1</v>
      </c>
      <c r="H147" s="53">
        <v>3031</v>
      </c>
      <c r="I147" s="53">
        <v>1</v>
      </c>
      <c r="J147" s="53">
        <v>3031</v>
      </c>
      <c r="K147" s="53">
        <f t="shared" si="29"/>
        <v>3030.16</v>
      </c>
      <c r="L147" s="53">
        <v>1</v>
      </c>
      <c r="M147" s="53">
        <v>3030.16</v>
      </c>
      <c r="N147" s="53">
        <v>1</v>
      </c>
      <c r="O147" s="53">
        <v>3030.16</v>
      </c>
      <c r="P147" s="52" t="s">
        <v>486</v>
      </c>
      <c r="Q147" s="53">
        <f t="shared" si="30"/>
        <v>0</v>
      </c>
      <c r="R147" s="53">
        <f t="shared" si="31"/>
        <v>0.8400000000001455</v>
      </c>
      <c r="S147" s="54">
        <f t="shared" si="32"/>
        <v>-0.0002771362586605486</v>
      </c>
      <c r="T147" s="52" t="s">
        <v>463</v>
      </c>
      <c r="U147" s="52"/>
    </row>
    <row r="148" spans="1:21" ht="15.75" customHeight="1">
      <c r="A148" s="48"/>
      <c r="B148" s="55" t="s">
        <v>487</v>
      </c>
      <c r="C148" s="55"/>
      <c r="D148" s="55"/>
      <c r="E148" s="55"/>
      <c r="F148" s="55"/>
      <c r="G148" s="55"/>
      <c r="H148" s="56">
        <f>SUM(H136:H147)</f>
        <v>6312.2</v>
      </c>
      <c r="I148" s="56"/>
      <c r="J148" s="56">
        <f>SUM(J136:J147)</f>
        <v>6312.2</v>
      </c>
      <c r="K148" s="56"/>
      <c r="L148" s="56"/>
      <c r="M148" s="56">
        <f>SUM(M136:M147)</f>
        <v>6199.207630000001</v>
      </c>
      <c r="N148" s="56"/>
      <c r="O148" s="56">
        <f>SUM(O136:O147)</f>
        <v>6199.207630000001</v>
      </c>
      <c r="P148" s="55"/>
      <c r="Q148" s="56"/>
      <c r="R148" s="56">
        <f>SUM(R136:R147)</f>
        <v>112.99237000000028</v>
      </c>
      <c r="S148" s="56"/>
      <c r="T148" s="55"/>
      <c r="U148" s="55"/>
    </row>
    <row r="149" spans="1:21" ht="15.75" customHeight="1">
      <c r="A149" s="48"/>
      <c r="B149" s="51" t="s">
        <v>488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:21" ht="71.25">
      <c r="A150" s="48"/>
      <c r="B150" s="52" t="s">
        <v>50</v>
      </c>
      <c r="C150" s="52" t="s">
        <v>489</v>
      </c>
      <c r="D150" s="52" t="s">
        <v>233</v>
      </c>
      <c r="E150" s="52" t="s">
        <v>454</v>
      </c>
      <c r="F150" s="53">
        <v>91.667</v>
      </c>
      <c r="G150" s="53">
        <v>3</v>
      </c>
      <c r="H150" s="53">
        <v>275.001</v>
      </c>
      <c r="I150" s="53">
        <v>3</v>
      </c>
      <c r="J150" s="53">
        <v>275.001</v>
      </c>
      <c r="K150" s="53">
        <f>M150/L150</f>
        <v>81.446</v>
      </c>
      <c r="L150" s="53">
        <v>3</v>
      </c>
      <c r="M150" s="53">
        <v>244.338</v>
      </c>
      <c r="N150" s="53">
        <v>3</v>
      </c>
      <c r="O150" s="53">
        <v>244.338</v>
      </c>
      <c r="P150" s="52" t="s">
        <v>490</v>
      </c>
      <c r="Q150" s="53">
        <f>I150-L150</f>
        <v>0</v>
      </c>
      <c r="R150" s="53">
        <f>J150-M150</f>
        <v>30.662999999999982</v>
      </c>
      <c r="S150" s="54">
        <f>K150/F150-1</f>
        <v>-0.11150141272213554</v>
      </c>
      <c r="T150" s="52" t="s">
        <v>458</v>
      </c>
      <c r="U150" s="52"/>
    </row>
    <row r="151" spans="1:21" ht="15.75" customHeight="1">
      <c r="A151" s="48"/>
      <c r="B151" s="55" t="s">
        <v>491</v>
      </c>
      <c r="C151" s="55"/>
      <c r="D151" s="55"/>
      <c r="E151" s="55"/>
      <c r="F151" s="55"/>
      <c r="G151" s="55"/>
      <c r="H151" s="56">
        <f>SUM(H150:H150)</f>
        <v>275.001</v>
      </c>
      <c r="I151" s="56"/>
      <c r="J151" s="56">
        <f>SUM(J150:J150)</f>
        <v>275.001</v>
      </c>
      <c r="K151" s="56"/>
      <c r="L151" s="56"/>
      <c r="M151" s="56">
        <f>SUM(M150:M150)</f>
        <v>244.338</v>
      </c>
      <c r="N151" s="56"/>
      <c r="O151" s="56">
        <f>SUM(O150:O150)</f>
        <v>244.338</v>
      </c>
      <c r="P151" s="55"/>
      <c r="Q151" s="56"/>
      <c r="R151" s="56">
        <f>SUM(R150:R150)</f>
        <v>30.662999999999982</v>
      </c>
      <c r="S151" s="56"/>
      <c r="T151" s="55"/>
      <c r="U151" s="55"/>
    </row>
    <row r="152" spans="1:21" ht="15.75" customHeight="1">
      <c r="A152" s="48"/>
      <c r="B152" s="51" t="s">
        <v>492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:21" ht="71.25">
      <c r="A153" s="48"/>
      <c r="B153" s="52" t="s">
        <v>50</v>
      </c>
      <c r="C153" s="52" t="s">
        <v>493</v>
      </c>
      <c r="D153" s="52" t="s">
        <v>233</v>
      </c>
      <c r="E153" s="52" t="s">
        <v>454</v>
      </c>
      <c r="F153" s="53">
        <v>1800</v>
      </c>
      <c r="G153" s="53">
        <v>4</v>
      </c>
      <c r="H153" s="53">
        <v>7200</v>
      </c>
      <c r="I153" s="53">
        <v>4</v>
      </c>
      <c r="J153" s="53">
        <v>7200</v>
      </c>
      <c r="K153" s="53">
        <f aca="true" t="shared" si="33" ref="K153:K155">M153/L153</f>
        <v>1686.3325</v>
      </c>
      <c r="L153" s="53">
        <v>4</v>
      </c>
      <c r="M153" s="53">
        <v>6745.33</v>
      </c>
      <c r="N153" s="53">
        <v>4</v>
      </c>
      <c r="O153" s="53">
        <v>6745.33</v>
      </c>
      <c r="P153" s="52">
        <v>1018081967</v>
      </c>
      <c r="Q153" s="53">
        <f aca="true" t="shared" si="34" ref="Q153:Q155">I153-L153</f>
        <v>0</v>
      </c>
      <c r="R153" s="53">
        <f aca="true" t="shared" si="35" ref="R153:R155">J153-M153</f>
        <v>454.6700000000001</v>
      </c>
      <c r="S153" s="54">
        <f aca="true" t="shared" si="36" ref="S153:S155">K153/F153-1</f>
        <v>-0.06314861111111114</v>
      </c>
      <c r="T153" s="52" t="s">
        <v>494</v>
      </c>
      <c r="U153" s="52"/>
    </row>
    <row r="154" spans="1:21" ht="53.25">
      <c r="A154" s="48"/>
      <c r="B154" s="52" t="s">
        <v>51</v>
      </c>
      <c r="C154" s="52" t="s">
        <v>495</v>
      </c>
      <c r="D154" s="52" t="s">
        <v>233</v>
      </c>
      <c r="E154" s="52" t="s">
        <v>99</v>
      </c>
      <c r="F154" s="53">
        <v>450</v>
      </c>
      <c r="G154" s="53">
        <v>2</v>
      </c>
      <c r="H154" s="53">
        <v>900</v>
      </c>
      <c r="I154" s="53">
        <v>2</v>
      </c>
      <c r="J154" s="53">
        <v>900</v>
      </c>
      <c r="K154" s="53">
        <f t="shared" si="33"/>
        <v>466.52083</v>
      </c>
      <c r="L154" s="53">
        <v>2</v>
      </c>
      <c r="M154" s="53">
        <v>933.04166</v>
      </c>
      <c r="N154" s="53">
        <v>2</v>
      </c>
      <c r="O154" s="53">
        <v>933.04166</v>
      </c>
      <c r="P154" s="52" t="s">
        <v>496</v>
      </c>
      <c r="Q154" s="53">
        <f t="shared" si="34"/>
        <v>0</v>
      </c>
      <c r="R154" s="53">
        <f t="shared" si="35"/>
        <v>-33.04165999999998</v>
      </c>
      <c r="S154" s="54">
        <f t="shared" si="36"/>
        <v>0.03671295555555543</v>
      </c>
      <c r="T154" s="52" t="s">
        <v>497</v>
      </c>
      <c r="U154" s="52"/>
    </row>
    <row r="155" spans="1:21" ht="53.25">
      <c r="A155" s="48"/>
      <c r="B155" s="52" t="s">
        <v>52</v>
      </c>
      <c r="C155" s="52" t="s">
        <v>498</v>
      </c>
      <c r="D155" s="52" t="s">
        <v>233</v>
      </c>
      <c r="E155" s="52" t="s">
        <v>99</v>
      </c>
      <c r="F155" s="53">
        <v>951.58</v>
      </c>
      <c r="G155" s="53">
        <v>1</v>
      </c>
      <c r="H155" s="53">
        <v>951.58</v>
      </c>
      <c r="I155" s="53">
        <v>1</v>
      </c>
      <c r="J155" s="53">
        <v>951.58</v>
      </c>
      <c r="K155" s="53">
        <f t="shared" si="33"/>
        <v>991.67</v>
      </c>
      <c r="L155" s="53">
        <v>1</v>
      </c>
      <c r="M155" s="53">
        <v>991.67</v>
      </c>
      <c r="N155" s="53">
        <v>1</v>
      </c>
      <c r="O155" s="53">
        <v>991.67</v>
      </c>
      <c r="P155" s="52">
        <v>1018102301</v>
      </c>
      <c r="Q155" s="53">
        <f t="shared" si="34"/>
        <v>0</v>
      </c>
      <c r="R155" s="53">
        <f t="shared" si="35"/>
        <v>-40.08999999999992</v>
      </c>
      <c r="S155" s="54">
        <f t="shared" si="36"/>
        <v>0.04212993127219988</v>
      </c>
      <c r="T155" s="52" t="s">
        <v>499</v>
      </c>
      <c r="U155" s="52"/>
    </row>
    <row r="156" spans="1:21" ht="15.75" customHeight="1">
      <c r="A156" s="48"/>
      <c r="B156" s="55" t="s">
        <v>500</v>
      </c>
      <c r="C156" s="55"/>
      <c r="D156" s="55"/>
      <c r="E156" s="55"/>
      <c r="F156" s="55"/>
      <c r="G156" s="55"/>
      <c r="H156" s="56">
        <f>SUM(H153:H155)</f>
        <v>9051.58</v>
      </c>
      <c r="I156" s="56"/>
      <c r="J156" s="56">
        <f>SUM(J153:J155)</f>
        <v>9051.58</v>
      </c>
      <c r="K156" s="56"/>
      <c r="L156" s="56"/>
      <c r="M156" s="56">
        <f>SUM(M153:M155)</f>
        <v>8670.041659999999</v>
      </c>
      <c r="N156" s="56"/>
      <c r="O156" s="56">
        <f>SUM(O153:O155)</f>
        <v>8670.041659999999</v>
      </c>
      <c r="P156" s="55"/>
      <c r="Q156" s="56"/>
      <c r="R156" s="56">
        <f>SUM(R153:R155)</f>
        <v>381.5383400000002</v>
      </c>
      <c r="S156" s="56"/>
      <c r="T156" s="55"/>
      <c r="U156" s="55"/>
    </row>
    <row r="157" spans="1:21" ht="15.75" customHeight="1">
      <c r="A157" s="48"/>
      <c r="B157" s="51" t="s">
        <v>501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spans="1:21" ht="71.25">
      <c r="A158" s="48"/>
      <c r="B158" s="52" t="s">
        <v>50</v>
      </c>
      <c r="C158" s="52" t="s">
        <v>502</v>
      </c>
      <c r="D158" s="52" t="s">
        <v>233</v>
      </c>
      <c r="E158" s="52" t="s">
        <v>454</v>
      </c>
      <c r="F158" s="53">
        <v>613.36</v>
      </c>
      <c r="G158" s="53">
        <v>1</v>
      </c>
      <c r="H158" s="53">
        <v>613.36</v>
      </c>
      <c r="I158" s="53">
        <v>1</v>
      </c>
      <c r="J158" s="53">
        <v>613.36</v>
      </c>
      <c r="K158" s="53">
        <f aca="true" t="shared" si="37" ref="K158:K168">M158/L158</f>
        <v>584.99833</v>
      </c>
      <c r="L158" s="53">
        <v>1</v>
      </c>
      <c r="M158" s="53">
        <v>584.99833</v>
      </c>
      <c r="N158" s="53">
        <v>1</v>
      </c>
      <c r="O158" s="53">
        <f aca="true" t="shared" si="38" ref="O158:O168">M158</f>
        <v>584.99833</v>
      </c>
      <c r="P158" s="52" t="s">
        <v>503</v>
      </c>
      <c r="Q158" s="53">
        <f aca="true" t="shared" si="39" ref="Q158:Q168">I158-L158</f>
        <v>0</v>
      </c>
      <c r="R158" s="53">
        <f aca="true" t="shared" si="40" ref="R158:R168">J158-M158</f>
        <v>28.361670000000004</v>
      </c>
      <c r="S158" s="54">
        <f aca="true" t="shared" si="41" ref="S158:S168">K158/F158-1</f>
        <v>-0.046239842832920264</v>
      </c>
      <c r="T158" s="52" t="s">
        <v>504</v>
      </c>
      <c r="U158" s="52"/>
    </row>
    <row r="159" spans="1:21" ht="71.25">
      <c r="A159" s="48"/>
      <c r="B159" s="52" t="s">
        <v>51</v>
      </c>
      <c r="C159" s="52" t="s">
        <v>505</v>
      </c>
      <c r="D159" s="52" t="s">
        <v>233</v>
      </c>
      <c r="E159" s="52" t="s">
        <v>454</v>
      </c>
      <c r="F159" s="53">
        <v>19.33</v>
      </c>
      <c r="G159" s="53">
        <v>2</v>
      </c>
      <c r="H159" s="53">
        <v>38.66</v>
      </c>
      <c r="I159" s="53">
        <v>2</v>
      </c>
      <c r="J159" s="53">
        <v>38.66</v>
      </c>
      <c r="K159" s="53">
        <f t="shared" si="37"/>
        <v>18.23542</v>
      </c>
      <c r="L159" s="53">
        <v>2</v>
      </c>
      <c r="M159" s="53">
        <v>36.47084</v>
      </c>
      <c r="N159" s="53">
        <v>2</v>
      </c>
      <c r="O159" s="53">
        <f t="shared" si="38"/>
        <v>36.47084</v>
      </c>
      <c r="P159" s="52" t="s">
        <v>74</v>
      </c>
      <c r="Q159" s="53">
        <f t="shared" si="39"/>
        <v>0</v>
      </c>
      <c r="R159" s="53">
        <f t="shared" si="40"/>
        <v>2.189159999999994</v>
      </c>
      <c r="S159" s="54">
        <f t="shared" si="41"/>
        <v>-0.0566259699948265</v>
      </c>
      <c r="T159" s="52" t="s">
        <v>458</v>
      </c>
      <c r="U159" s="52"/>
    </row>
    <row r="160" spans="1:21" ht="71.25">
      <c r="A160" s="48"/>
      <c r="B160" s="52" t="s">
        <v>52</v>
      </c>
      <c r="C160" s="52" t="s">
        <v>506</v>
      </c>
      <c r="D160" s="52" t="s">
        <v>233</v>
      </c>
      <c r="E160" s="52" t="s">
        <v>454</v>
      </c>
      <c r="F160" s="53">
        <v>7.8</v>
      </c>
      <c r="G160" s="53">
        <v>2</v>
      </c>
      <c r="H160" s="53">
        <v>15.6</v>
      </c>
      <c r="I160" s="53">
        <v>2</v>
      </c>
      <c r="J160" s="53">
        <v>15.6</v>
      </c>
      <c r="K160" s="53">
        <f t="shared" si="37"/>
        <v>7.80625</v>
      </c>
      <c r="L160" s="53">
        <v>2</v>
      </c>
      <c r="M160" s="53">
        <v>15.6125</v>
      </c>
      <c r="N160" s="53">
        <v>2</v>
      </c>
      <c r="O160" s="53">
        <f t="shared" si="38"/>
        <v>15.6125</v>
      </c>
      <c r="P160" s="52" t="s">
        <v>74</v>
      </c>
      <c r="Q160" s="53">
        <f t="shared" si="39"/>
        <v>0</v>
      </c>
      <c r="R160" s="53">
        <f t="shared" si="40"/>
        <v>-0.012500000000001066</v>
      </c>
      <c r="S160" s="54">
        <f t="shared" si="41"/>
        <v>0.0008012820512821595</v>
      </c>
      <c r="T160" s="52" t="s">
        <v>458</v>
      </c>
      <c r="U160" s="52"/>
    </row>
    <row r="161" spans="1:21" ht="71.25">
      <c r="A161" s="48"/>
      <c r="B161" s="52" t="s">
        <v>53</v>
      </c>
      <c r="C161" s="52" t="s">
        <v>507</v>
      </c>
      <c r="D161" s="52" t="s">
        <v>233</v>
      </c>
      <c r="E161" s="52" t="s">
        <v>454</v>
      </c>
      <c r="F161" s="53">
        <v>14.53</v>
      </c>
      <c r="G161" s="53">
        <v>1</v>
      </c>
      <c r="H161" s="53">
        <v>14.53</v>
      </c>
      <c r="I161" s="53">
        <v>1</v>
      </c>
      <c r="J161" s="53">
        <v>14.53</v>
      </c>
      <c r="K161" s="53">
        <f t="shared" si="37"/>
        <v>14.53</v>
      </c>
      <c r="L161" s="53">
        <v>1</v>
      </c>
      <c r="M161" s="53">
        <v>14.53</v>
      </c>
      <c r="N161" s="53">
        <v>1</v>
      </c>
      <c r="O161" s="53">
        <f t="shared" si="38"/>
        <v>14.53</v>
      </c>
      <c r="P161" s="52" t="s">
        <v>508</v>
      </c>
      <c r="Q161" s="53">
        <f t="shared" si="39"/>
        <v>0</v>
      </c>
      <c r="R161" s="53">
        <f t="shared" si="40"/>
        <v>0</v>
      </c>
      <c r="S161" s="54">
        <f t="shared" si="41"/>
        <v>0</v>
      </c>
      <c r="T161" s="52" t="s">
        <v>509</v>
      </c>
      <c r="U161" s="52"/>
    </row>
    <row r="162" spans="1:21" ht="71.25">
      <c r="A162" s="48"/>
      <c r="B162" s="52" t="s">
        <v>54</v>
      </c>
      <c r="C162" s="52" t="s">
        <v>510</v>
      </c>
      <c r="D162" s="52" t="s">
        <v>233</v>
      </c>
      <c r="E162" s="52" t="s">
        <v>454</v>
      </c>
      <c r="F162" s="53">
        <v>9.705</v>
      </c>
      <c r="G162" s="53">
        <v>2</v>
      </c>
      <c r="H162" s="53">
        <v>19.41</v>
      </c>
      <c r="I162" s="53">
        <v>2</v>
      </c>
      <c r="J162" s="53">
        <v>19.41</v>
      </c>
      <c r="K162" s="53">
        <f t="shared" si="37"/>
        <v>9.01</v>
      </c>
      <c r="L162" s="53">
        <v>2</v>
      </c>
      <c r="M162" s="53">
        <v>18.02</v>
      </c>
      <c r="N162" s="53">
        <v>2</v>
      </c>
      <c r="O162" s="53">
        <f t="shared" si="38"/>
        <v>18.02</v>
      </c>
      <c r="P162" s="52" t="s">
        <v>511</v>
      </c>
      <c r="Q162" s="53">
        <f t="shared" si="39"/>
        <v>0</v>
      </c>
      <c r="R162" s="53">
        <f t="shared" si="40"/>
        <v>1.3900000000000006</v>
      </c>
      <c r="S162" s="54">
        <f t="shared" si="41"/>
        <v>-0.07161257083977335</v>
      </c>
      <c r="T162" s="52" t="s">
        <v>512</v>
      </c>
      <c r="U162" s="52"/>
    </row>
    <row r="163" spans="1:21" ht="57">
      <c r="A163" s="48"/>
      <c r="B163" s="52" t="s">
        <v>55</v>
      </c>
      <c r="C163" s="52" t="s">
        <v>513</v>
      </c>
      <c r="D163" s="52" t="s">
        <v>233</v>
      </c>
      <c r="E163" s="52" t="s">
        <v>99</v>
      </c>
      <c r="F163" s="53">
        <v>141.97</v>
      </c>
      <c r="G163" s="53">
        <v>1</v>
      </c>
      <c r="H163" s="53">
        <v>141.97</v>
      </c>
      <c r="I163" s="53">
        <v>1</v>
      </c>
      <c r="J163" s="53">
        <v>141.97</v>
      </c>
      <c r="K163" s="53">
        <f t="shared" si="37"/>
        <v>141.97</v>
      </c>
      <c r="L163" s="53">
        <v>1</v>
      </c>
      <c r="M163" s="53">
        <v>141.97</v>
      </c>
      <c r="N163" s="53">
        <v>1</v>
      </c>
      <c r="O163" s="53">
        <f t="shared" si="38"/>
        <v>141.97</v>
      </c>
      <c r="P163" s="52">
        <v>1018133161</v>
      </c>
      <c r="Q163" s="53">
        <f t="shared" si="39"/>
        <v>0</v>
      </c>
      <c r="R163" s="53">
        <f t="shared" si="40"/>
        <v>0</v>
      </c>
      <c r="S163" s="54">
        <f t="shared" si="41"/>
        <v>0</v>
      </c>
      <c r="T163" s="52" t="s">
        <v>509</v>
      </c>
      <c r="U163" s="52"/>
    </row>
    <row r="164" spans="1:21" ht="71.25">
      <c r="A164" s="48"/>
      <c r="B164" s="52" t="s">
        <v>56</v>
      </c>
      <c r="C164" s="52" t="s">
        <v>514</v>
      </c>
      <c r="D164" s="52" t="s">
        <v>233</v>
      </c>
      <c r="E164" s="52" t="s">
        <v>454</v>
      </c>
      <c r="F164" s="53">
        <v>57.51</v>
      </c>
      <c r="G164" s="53">
        <v>5</v>
      </c>
      <c r="H164" s="53">
        <v>287.55</v>
      </c>
      <c r="I164" s="53">
        <v>5</v>
      </c>
      <c r="J164" s="53">
        <v>287.55</v>
      </c>
      <c r="K164" s="53">
        <f t="shared" si="37"/>
        <v>57.510000000000005</v>
      </c>
      <c r="L164" s="53">
        <v>5</v>
      </c>
      <c r="M164" s="53">
        <v>287.55</v>
      </c>
      <c r="N164" s="53">
        <v>5</v>
      </c>
      <c r="O164" s="53">
        <f t="shared" si="38"/>
        <v>287.55</v>
      </c>
      <c r="P164" s="52">
        <v>1018127122</v>
      </c>
      <c r="Q164" s="53">
        <f t="shared" si="39"/>
        <v>0</v>
      </c>
      <c r="R164" s="53">
        <f t="shared" si="40"/>
        <v>0</v>
      </c>
      <c r="S164" s="54">
        <f t="shared" si="41"/>
        <v>0</v>
      </c>
      <c r="T164" s="52" t="s">
        <v>509</v>
      </c>
      <c r="U164" s="52"/>
    </row>
    <row r="165" spans="1:21" ht="57">
      <c r="A165" s="48"/>
      <c r="B165" s="52" t="s">
        <v>57</v>
      </c>
      <c r="C165" s="52" t="s">
        <v>515</v>
      </c>
      <c r="D165" s="52" t="s">
        <v>233</v>
      </c>
      <c r="E165" s="52" t="s">
        <v>99</v>
      </c>
      <c r="F165" s="53">
        <v>662.5</v>
      </c>
      <c r="G165" s="53">
        <v>1</v>
      </c>
      <c r="H165" s="53">
        <v>662.5</v>
      </c>
      <c r="I165" s="53">
        <v>1</v>
      </c>
      <c r="J165" s="53">
        <v>662.5</v>
      </c>
      <c r="K165" s="53">
        <f t="shared" si="37"/>
        <v>662.5</v>
      </c>
      <c r="L165" s="53">
        <v>1</v>
      </c>
      <c r="M165" s="53">
        <v>662.5</v>
      </c>
      <c r="N165" s="53">
        <v>1</v>
      </c>
      <c r="O165" s="53">
        <f t="shared" si="38"/>
        <v>662.5</v>
      </c>
      <c r="P165" s="52">
        <v>1018133160</v>
      </c>
      <c r="Q165" s="53">
        <f t="shared" si="39"/>
        <v>0</v>
      </c>
      <c r="R165" s="53">
        <f t="shared" si="40"/>
        <v>0</v>
      </c>
      <c r="S165" s="54">
        <f t="shared" si="41"/>
        <v>0</v>
      </c>
      <c r="T165" s="52" t="s">
        <v>509</v>
      </c>
      <c r="U165" s="52"/>
    </row>
    <row r="166" spans="1:21" ht="57">
      <c r="A166" s="48"/>
      <c r="B166" s="52" t="s">
        <v>58</v>
      </c>
      <c r="C166" s="52" t="s">
        <v>516</v>
      </c>
      <c r="D166" s="52" t="s">
        <v>233</v>
      </c>
      <c r="E166" s="52" t="s">
        <v>99</v>
      </c>
      <c r="F166" s="53">
        <v>472.73</v>
      </c>
      <c r="G166" s="53">
        <v>1</v>
      </c>
      <c r="H166" s="53">
        <v>472.73</v>
      </c>
      <c r="I166" s="53">
        <v>1</v>
      </c>
      <c r="J166" s="53">
        <v>472.73</v>
      </c>
      <c r="K166" s="53">
        <f t="shared" si="37"/>
        <v>472.73</v>
      </c>
      <c r="L166" s="53">
        <v>1</v>
      </c>
      <c r="M166" s="53">
        <v>472.73</v>
      </c>
      <c r="N166" s="53">
        <v>1</v>
      </c>
      <c r="O166" s="53">
        <f t="shared" si="38"/>
        <v>472.73</v>
      </c>
      <c r="P166" s="52" t="s">
        <v>74</v>
      </c>
      <c r="Q166" s="53">
        <f t="shared" si="39"/>
        <v>0</v>
      </c>
      <c r="R166" s="53">
        <f t="shared" si="40"/>
        <v>0</v>
      </c>
      <c r="S166" s="54">
        <f t="shared" si="41"/>
        <v>0</v>
      </c>
      <c r="T166" s="52" t="s">
        <v>509</v>
      </c>
      <c r="U166" s="52"/>
    </row>
    <row r="167" spans="1:21" ht="71.25">
      <c r="A167" s="48"/>
      <c r="B167" s="52" t="s">
        <v>59</v>
      </c>
      <c r="C167" s="52" t="s">
        <v>517</v>
      </c>
      <c r="D167" s="52" t="s">
        <v>233</v>
      </c>
      <c r="E167" s="52" t="s">
        <v>454</v>
      </c>
      <c r="F167" s="53">
        <v>9.46</v>
      </c>
      <c r="G167" s="53">
        <v>1</v>
      </c>
      <c r="H167" s="53">
        <v>9.457</v>
      </c>
      <c r="I167" s="53">
        <v>1</v>
      </c>
      <c r="J167" s="53">
        <v>9.457</v>
      </c>
      <c r="K167" s="53">
        <f t="shared" si="37"/>
        <v>7.75</v>
      </c>
      <c r="L167" s="53">
        <v>1</v>
      </c>
      <c r="M167" s="53">
        <v>7.75</v>
      </c>
      <c r="N167" s="53">
        <v>1</v>
      </c>
      <c r="O167" s="53">
        <f t="shared" si="38"/>
        <v>7.75</v>
      </c>
      <c r="P167" s="52" t="s">
        <v>518</v>
      </c>
      <c r="Q167" s="53">
        <f t="shared" si="39"/>
        <v>0</v>
      </c>
      <c r="R167" s="53">
        <f t="shared" si="40"/>
        <v>1.7070000000000007</v>
      </c>
      <c r="S167" s="54">
        <f t="shared" si="41"/>
        <v>-0.18076109936575058</v>
      </c>
      <c r="T167" s="52" t="s">
        <v>512</v>
      </c>
      <c r="U167" s="52"/>
    </row>
    <row r="168" spans="1:21" ht="57">
      <c r="A168" s="48"/>
      <c r="B168" s="52" t="s">
        <v>60</v>
      </c>
      <c r="C168" s="52" t="s">
        <v>519</v>
      </c>
      <c r="D168" s="52" t="s">
        <v>233</v>
      </c>
      <c r="E168" s="52" t="s">
        <v>99</v>
      </c>
      <c r="F168" s="53">
        <v>24.69</v>
      </c>
      <c r="G168" s="53">
        <v>3</v>
      </c>
      <c r="H168" s="53">
        <v>74.067</v>
      </c>
      <c r="I168" s="53">
        <v>3</v>
      </c>
      <c r="J168" s="53">
        <v>74.067</v>
      </c>
      <c r="K168" s="53">
        <f t="shared" si="37"/>
        <v>24.689999999999998</v>
      </c>
      <c r="L168" s="53">
        <v>3</v>
      </c>
      <c r="M168" s="53">
        <v>74.07</v>
      </c>
      <c r="N168" s="53">
        <v>3</v>
      </c>
      <c r="O168" s="53">
        <f t="shared" si="38"/>
        <v>74.07</v>
      </c>
      <c r="P168" s="52" t="s">
        <v>520</v>
      </c>
      <c r="Q168" s="53">
        <f t="shared" si="39"/>
        <v>0</v>
      </c>
      <c r="R168" s="53">
        <f t="shared" si="40"/>
        <v>-0.0030000000000001137</v>
      </c>
      <c r="S168" s="54">
        <f t="shared" si="41"/>
        <v>0</v>
      </c>
      <c r="T168" s="52" t="s">
        <v>509</v>
      </c>
      <c r="U168" s="52"/>
    </row>
    <row r="169" spans="1:21" ht="15.75" customHeight="1">
      <c r="A169" s="48"/>
      <c r="B169" s="55" t="s">
        <v>521</v>
      </c>
      <c r="C169" s="55"/>
      <c r="D169" s="55"/>
      <c r="E169" s="55"/>
      <c r="F169" s="55"/>
      <c r="G169" s="55"/>
      <c r="H169" s="56">
        <f>SUM(H158:H168)</f>
        <v>2349.8340000000003</v>
      </c>
      <c r="I169" s="56"/>
      <c r="J169" s="56">
        <f>SUM(J158:J168)</f>
        <v>2349.8340000000003</v>
      </c>
      <c r="K169" s="56"/>
      <c r="L169" s="56"/>
      <c r="M169" s="56">
        <f>SUM(M158:M168)</f>
        <v>2316.20167</v>
      </c>
      <c r="N169" s="56"/>
      <c r="O169" s="56">
        <f>SUM(O158:O168)</f>
        <v>2316.20167</v>
      </c>
      <c r="P169" s="55"/>
      <c r="Q169" s="56"/>
      <c r="R169" s="56">
        <f>SUM(R158:R168)</f>
        <v>33.632329999999996</v>
      </c>
      <c r="S169" s="56"/>
      <c r="T169" s="55"/>
      <c r="U169" s="55"/>
    </row>
    <row r="170" spans="1:21" ht="15.75" customHeight="1">
      <c r="A170" s="48"/>
      <c r="B170" s="58" t="s">
        <v>522</v>
      </c>
      <c r="C170" s="58"/>
      <c r="D170" s="58"/>
      <c r="E170" s="58"/>
      <c r="F170" s="58"/>
      <c r="G170" s="58"/>
      <c r="H170" s="59">
        <f>H169+H156+H151+0.22+H148+H134+H128+H114</f>
        <v>228462.00480000002</v>
      </c>
      <c r="I170" s="59"/>
      <c r="J170" s="59">
        <f>J169+J156+J151+0.22+J148+J134+J128+J114</f>
        <v>228462.00480000002</v>
      </c>
      <c r="K170" s="59"/>
      <c r="L170" s="59"/>
      <c r="M170" s="59">
        <f>M169+M156+M151+M148+M134+M128+M114</f>
        <v>217425.53805</v>
      </c>
      <c r="N170" s="59"/>
      <c r="O170" s="59">
        <f>O169+O156+O151+O148+O134+O128+O114</f>
        <v>217425.53805</v>
      </c>
      <c r="P170" s="58"/>
      <c r="Q170" s="59"/>
      <c r="R170" s="59">
        <f>R169+R156+R151+R148+R134+R128+R114+0.21</f>
        <v>11036.456749999998</v>
      </c>
      <c r="S170" s="59"/>
      <c r="T170" s="58"/>
      <c r="U170" s="58"/>
    </row>
    <row r="171" spans="1:21" ht="15.75" customHeight="1">
      <c r="A171" s="48"/>
      <c r="B171" s="60"/>
      <c r="C171" s="60"/>
      <c r="D171" s="60"/>
      <c r="E171" s="60"/>
      <c r="F171" s="60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 ht="15.75" customHeight="1">
      <c r="A172" s="48"/>
      <c r="B172" s="60"/>
      <c r="C172" s="60"/>
      <c r="D172" s="60"/>
      <c r="E172" s="60"/>
      <c r="F172" s="60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 ht="15.75" customHeight="1">
      <c r="A173" s="48"/>
      <c r="B173" s="60"/>
      <c r="C173" s="60"/>
      <c r="D173" s="60"/>
      <c r="E173" s="60"/>
      <c r="F173" s="60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 s="65" customFormat="1" ht="18.75" customHeight="1">
      <c r="A174" s="61"/>
      <c r="B174" s="61"/>
      <c r="C174" s="61" t="s">
        <v>25</v>
      </c>
      <c r="D174" s="62"/>
      <c r="E174" s="62"/>
      <c r="F174" s="62"/>
      <c r="G174" s="62"/>
      <c r="H174" s="63" t="s">
        <v>523</v>
      </c>
      <c r="I174" s="63"/>
      <c r="J174" s="63"/>
      <c r="K174"/>
      <c r="L174" s="64" t="s">
        <v>524</v>
      </c>
      <c r="M174" s="64"/>
      <c r="N174" s="64"/>
      <c r="O174" s="64"/>
      <c r="P174" s="61"/>
      <c r="Q174" s="61"/>
      <c r="R174" s="61"/>
      <c r="S174" s="61"/>
      <c r="T174" s="61"/>
      <c r="U174" s="61"/>
    </row>
    <row r="175" spans="1:21" s="65" customFormat="1" ht="15.75" customHeight="1">
      <c r="A175" s="61"/>
      <c r="B175" s="61"/>
      <c r="C175" s="61"/>
      <c r="D175" s="62"/>
      <c r="E175" s="62"/>
      <c r="F175"/>
      <c r="G175" s="61" t="s">
        <v>525</v>
      </c>
      <c r="H175" s="66" t="s">
        <v>526</v>
      </c>
      <c r="I175" s="66"/>
      <c r="J175" s="66"/>
      <c r="K175"/>
      <c r="L175" s="61"/>
      <c r="M175" s="61"/>
      <c r="N175" s="61"/>
      <c r="O175" s="62"/>
      <c r="P175" s="61"/>
      <c r="Q175" s="61"/>
      <c r="R175" s="61"/>
      <c r="S175" s="61"/>
      <c r="T175" s="61"/>
      <c r="U175" s="61"/>
    </row>
    <row r="176" spans="1:21" s="65" customFormat="1" ht="18.75">
      <c r="A176" s="61"/>
      <c r="B176" s="61"/>
      <c r="C176" s="64"/>
      <c r="D176" s="62"/>
      <c r="E176" s="62"/>
      <c r="F176" s="62"/>
      <c r="G176" s="62"/>
      <c r="H176" s="61"/>
      <c r="I176" s="61"/>
      <c r="J176" s="61"/>
      <c r="K176"/>
      <c r="L176" s="61"/>
      <c r="M176" s="61"/>
      <c r="N176" s="61"/>
      <c r="O176" s="62"/>
      <c r="P176" s="61"/>
      <c r="Q176" s="61"/>
      <c r="R176" s="61"/>
      <c r="S176" s="61"/>
      <c r="T176" s="61"/>
      <c r="U176" s="61"/>
    </row>
    <row r="177" spans="1:21" s="65" customFormat="1" ht="18.75">
      <c r="A177" s="61"/>
      <c r="B177" s="61"/>
      <c r="C177" s="64"/>
      <c r="D177" s="62"/>
      <c r="E177" s="62"/>
      <c r="F177" s="62"/>
      <c r="G177" s="62"/>
      <c r="H177"/>
      <c r="I177"/>
      <c r="J177"/>
      <c r="K177"/>
      <c r="L177" s="61"/>
      <c r="M177" s="61"/>
      <c r="N177" s="61"/>
      <c r="O177" s="62"/>
      <c r="P177" s="61"/>
      <c r="Q177" s="61"/>
      <c r="R177" s="61"/>
      <c r="S177" s="61"/>
      <c r="T177" s="61"/>
      <c r="U177" s="61"/>
    </row>
    <row r="178" spans="1:21" s="65" customFormat="1" ht="19.5" customHeight="1">
      <c r="A178" s="61"/>
      <c r="B178" s="61"/>
      <c r="C178" s="64" t="s">
        <v>527</v>
      </c>
      <c r="D178" s="62"/>
      <c r="E178" s="62"/>
      <c r="F178" s="62"/>
      <c r="G178" s="62"/>
      <c r="H178" s="63" t="s">
        <v>523</v>
      </c>
      <c r="I178" s="63"/>
      <c r="J178" s="63"/>
      <c r="K178"/>
      <c r="L178" s="64" t="s">
        <v>528</v>
      </c>
      <c r="M178" s="64"/>
      <c r="N178" s="64"/>
      <c r="O178" s="62"/>
      <c r="P178" s="61"/>
      <c r="Q178" s="61"/>
      <c r="R178" s="61"/>
      <c r="S178" s="61"/>
      <c r="T178" s="61"/>
      <c r="U178" s="61"/>
    </row>
    <row r="179" spans="1:21" ht="15.75" customHeight="1">
      <c r="A179" s="48"/>
      <c r="B179" s="48"/>
      <c r="C179" s="60"/>
      <c r="D179"/>
      <c r="E179"/>
      <c r="F179"/>
      <c r="G179"/>
      <c r="H179" s="66" t="s">
        <v>529</v>
      </c>
      <c r="I179" s="66"/>
      <c r="J179" s="66"/>
      <c r="K179" s="48"/>
      <c r="L179" s="48"/>
      <c r="M179" s="48"/>
      <c r="N179" s="48"/>
      <c r="O179"/>
      <c r="P179" s="48"/>
      <c r="Q179" s="48"/>
      <c r="R179" s="48"/>
      <c r="S179" s="48"/>
      <c r="T179" s="48"/>
      <c r="U179" s="48"/>
    </row>
    <row r="181" ht="18.75">
      <c r="C181" s="67" t="s">
        <v>29</v>
      </c>
    </row>
  </sheetData>
  <sheetProtection selectLockedCells="1" selectUnlockedCells="1"/>
  <mergeCells count="37">
    <mergeCell ref="C1:P1"/>
    <mergeCell ref="B2:B4"/>
    <mergeCell ref="C2:C4"/>
    <mergeCell ref="D2:D4"/>
    <mergeCell ref="E2:H3"/>
    <mergeCell ref="I2:J3"/>
    <mergeCell ref="K2:O2"/>
    <mergeCell ref="P2:P4"/>
    <mergeCell ref="Q2:R3"/>
    <mergeCell ref="S2:S4"/>
    <mergeCell ref="T2:T4"/>
    <mergeCell ref="U2:U4"/>
    <mergeCell ref="K3:M3"/>
    <mergeCell ref="N3:O3"/>
    <mergeCell ref="B6:U6"/>
    <mergeCell ref="B114:G114"/>
    <mergeCell ref="B115:U115"/>
    <mergeCell ref="B128:G128"/>
    <mergeCell ref="B129:U129"/>
    <mergeCell ref="B134:G134"/>
    <mergeCell ref="B135:U135"/>
    <mergeCell ref="B148:G148"/>
    <mergeCell ref="B149:U149"/>
    <mergeCell ref="B151:G151"/>
    <mergeCell ref="B152:U152"/>
    <mergeCell ref="B156:G156"/>
    <mergeCell ref="B157:U157"/>
    <mergeCell ref="B169:G169"/>
    <mergeCell ref="B170:G170"/>
    <mergeCell ref="B171:F171"/>
    <mergeCell ref="H174:J174"/>
    <mergeCell ref="L174:O174"/>
    <mergeCell ref="H175:J175"/>
    <mergeCell ref="L175:N175"/>
    <mergeCell ref="H178:J178"/>
    <mergeCell ref="L178:N178"/>
    <mergeCell ref="H179:J179"/>
  </mergeCells>
  <printOptions horizontalCentered="1"/>
  <pageMargins left="0.21666666666666667" right="0.21666666666666667" top="0.8465277777777778" bottom="0.21666666666666667" header="0.5118055555555555" footer="0.5118055555555555"/>
  <pageSetup horizontalDpi="300" verticalDpi="300" orientation="landscape" pageOrder="overThenDown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2020-01-27T12:20:29Z</cp:lastPrinted>
  <dcterms:modified xsi:type="dcterms:W3CDTF">2020-01-27T12:22:47Z</dcterms:modified>
  <cp:category/>
  <cp:version/>
  <cp:contentType/>
  <cp:contentStatus/>
  <cp:revision>41</cp:revision>
</cp:coreProperties>
</file>