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28620" windowHeight="12660"/>
  </bookViews>
  <sheets>
    <sheet name="Лист1" sheetId="1" r:id="rId1"/>
    <sheet name="Лист2" sheetId="2" r:id="rId2"/>
    <sheet name="Лист3" sheetId="3" r:id="rId3"/>
  </sheets>
  <externalReferences>
    <externalReference r:id="rId4"/>
  </externalReferences>
  <definedNames>
    <definedName name="_xlnm.Print_Area" localSheetId="0">Лист1!$A$1:$T$29</definedName>
  </definedNames>
  <calcPr calcId="125725"/>
  <fileRecoveryPr repairLoad="1"/>
</workbook>
</file>

<file path=xl/calcChain.xml><?xml version="1.0" encoding="utf-8"?>
<calcChain xmlns="http://schemas.openxmlformats.org/spreadsheetml/2006/main">
  <c r="D26" i="1"/>
  <c r="E26" s="1"/>
  <c r="D23"/>
  <c r="E23" s="1"/>
  <c r="D22"/>
  <c r="E22" s="1"/>
  <c r="D21"/>
  <c r="E21" s="1"/>
  <c r="D20"/>
  <c r="E20" s="1"/>
  <c r="D19"/>
  <c r="E19" s="1"/>
  <c r="D16"/>
  <c r="E16" s="1"/>
  <c r="D14"/>
  <c r="E14" s="1"/>
  <c r="D12"/>
  <c r="E12" s="1"/>
  <c r="D11"/>
  <c r="E11" s="1"/>
  <c r="D9"/>
  <c r="E9" s="1"/>
  <c r="D8"/>
  <c r="E8" s="1"/>
  <c r="D7"/>
  <c r="E7" s="1"/>
  <c r="D15"/>
  <c r="D10"/>
  <c r="E25" l="1"/>
  <c r="F27"/>
  <c r="F26"/>
  <c r="I26" s="1"/>
  <c r="F25"/>
  <c r="F23"/>
  <c r="I23" s="1"/>
  <c r="F22"/>
  <c r="F21"/>
  <c r="F20"/>
  <c r="F19"/>
  <c r="F17"/>
  <c r="F16"/>
  <c r="F15"/>
  <c r="F14"/>
  <c r="F13"/>
  <c r="F11"/>
  <c r="F10"/>
  <c r="F8"/>
  <c r="F7"/>
  <c r="E17"/>
  <c r="E10"/>
  <c r="I12"/>
  <c r="I9"/>
  <c r="I27" l="1"/>
  <c r="I14"/>
  <c r="I17"/>
  <c r="I10"/>
  <c r="I8"/>
  <c r="I19"/>
  <c r="I22"/>
  <c r="I25"/>
  <c r="E27"/>
  <c r="I21"/>
  <c r="I20"/>
  <c r="I16"/>
  <c r="E15"/>
  <c r="I15" s="1"/>
  <c r="E13"/>
  <c r="I7"/>
  <c r="I11" l="1"/>
  <c r="I13"/>
</calcChain>
</file>

<file path=xl/sharedStrings.xml><?xml version="1.0" encoding="utf-8"?>
<sst xmlns="http://schemas.openxmlformats.org/spreadsheetml/2006/main" count="67" uniqueCount="61">
  <si>
    <t>Позачергова технічна перевірка правильності роботи засобу обліку</t>
  </si>
  <si>
    <t>№ калькуляції</t>
  </si>
  <si>
    <t>Вид робіт</t>
  </si>
  <si>
    <t>норма годин на виконання робіт</t>
  </si>
  <si>
    <t>витрати на оплату праці</t>
  </si>
  <si>
    <t>витрати на соціальні заходи</t>
  </si>
  <si>
    <t>собівартість калькуляції</t>
  </si>
  <si>
    <t>загальновиробничи витрати</t>
  </si>
  <si>
    <t>Прибуток</t>
  </si>
  <si>
    <t>матеріальні витрати</t>
  </si>
  <si>
    <t>Калькуляційна вартість без ПДВ</t>
  </si>
  <si>
    <t>Калькуляційна вартість з ПДВ</t>
  </si>
  <si>
    <t>0201010101</t>
  </si>
  <si>
    <t>Позачергова технічна перевірка правильності роботи засобу обліку (перевірка схеми вмикання) за ініціативою Замовника в електроустановках напругою 0,22 кВ</t>
  </si>
  <si>
    <t>0201010201</t>
  </si>
  <si>
    <t>Позачергова технічна перевірка правильності роботи засобу обліку (перевірка схеми вмикання) за ініціативою Замовника (юридичного) 3-ф приладу обліку прямого вмикання в електроустановках напругою 0,38 кВ</t>
  </si>
  <si>
    <t>0201010202</t>
  </si>
  <si>
    <t xml:space="preserve">Позачергова технічна перевірка правильності роботи засобу обліку (перевірка схеми вмикання) за ініціативою Замовника (побутового) 3-ф приладу обліку прямого вмикання в електроустановках напругою 0,38 кВ </t>
  </si>
  <si>
    <t>0201010203</t>
  </si>
  <si>
    <t>Позачергова технічна перевірка правильності роботи засобу обліку (перевірка схеми вмикання) за ініціативою Замовника 3-ф багатофункціонального приладу обліку прямого вмикання в електроустановках напругою 0,38 кВ  (транспорт Замовника)</t>
  </si>
  <si>
    <t>вартість без ПДВ</t>
  </si>
  <si>
    <t>вартість з ПДВ</t>
  </si>
  <si>
    <t>для кількості від 6 до20         коеф 0,9</t>
  </si>
  <si>
    <t>для кількості від 21 до 50         коеф 0,8</t>
  </si>
  <si>
    <t>для кількості від  51         коеф 0,5</t>
  </si>
  <si>
    <t>0201010301</t>
  </si>
  <si>
    <t>Позачергова технічна перевірка правильності роботи засобу обліку (перевірка схеми вмикання) за ініціативою Замовника (юридичного) 3-ф приладу обліку, включеного через вимірювадбні трансформатори струму, в електроустановках напругою 0,38 кВ</t>
  </si>
  <si>
    <t>0201010302</t>
  </si>
  <si>
    <t xml:space="preserve">Позачергова технічна перевірка правильності роботи засобу обліку (перевірка схеми вмикання) за ініціативою Замовника (побутового) 3-ф приладу обліку, включеного через вимірювальні трансформатори струму, в електроустановках напругою 0,38 кВ </t>
  </si>
  <si>
    <t>0201010303</t>
  </si>
  <si>
    <t>Позачергова технічна перевірка правильності роботи засобу обліку (перевірка схеми вмикання) за ініціативою Замовника 3-ф багатофункціонального приладу обліку, включеного через вимірювальні трансформатори струму, в електроустановках напругою 0,38 кВ (транспорт Замовника)</t>
  </si>
  <si>
    <t>0201010401</t>
  </si>
  <si>
    <t>Позачергова технічна перевірка правильності роботи засобу обліку (перевірка схеми підключення) за ініціативою Замовника в електроустановках напругою 6, 10, 20 кВ</t>
  </si>
  <si>
    <t>0201010403</t>
  </si>
  <si>
    <t>Позачергова технічна перевірка правильності роботи засобу обліку (перевірка схеми вмикання) за ініціативою Замовника 3-ф багатофункціонального приладу обліку в електроустановках напругою 6, 10, 20кВ (транспорт Замовника)</t>
  </si>
  <si>
    <t>0201010501</t>
  </si>
  <si>
    <t>Позачергова технічна перевірка правильності роботи засобу обліку (перевірка схеми підключення) за ініціативою Замовника в електроустановках напругою 27,5 кВ і вище</t>
  </si>
  <si>
    <t>0201010503</t>
  </si>
  <si>
    <t>Позачергова технічна перевірка правильності роботи засобу обліку (перевірка схеми вмикання) за ініціативою Замовника 3-ф багатофункціонального приладу обліку в електроустановках напругою понад 27,5кВ (транспорт Замовника)</t>
  </si>
  <si>
    <t>Розпломбавання вузла обліку</t>
  </si>
  <si>
    <t>0201020102</t>
  </si>
  <si>
    <t xml:space="preserve">Розпломбування вузла обліку або його частини за ініціативою Замовника в електроустановках напругою 0,22 кВ </t>
  </si>
  <si>
    <t>0201020202</t>
  </si>
  <si>
    <t xml:space="preserve">Розпломбування вузла обліку або його частини  за ініціативою Замовника 3-ф приладу обліку прямого вмикання в електроустановках напругою 0,38 кВ </t>
  </si>
  <si>
    <t>0201020302</t>
  </si>
  <si>
    <t>Розпломбування вузла обліку або його частини за ініциативою Замовника 3-ф приладу обліку, включеного через вимірювальні трансформатори струму, в електроустановках напругою 0,38 кВ</t>
  </si>
  <si>
    <t>0201020401</t>
  </si>
  <si>
    <t>Розпломбування вузла обліку або його частини  за ініціативою Замовника в електроустановках напругою 6, 10, 20 кВ (електроустановка Замовника)</t>
  </si>
  <si>
    <t>0201020501</t>
  </si>
  <si>
    <t>Розломбування вузла обліку або його частини  за ініціативою Замовника в електроустановках напругою 27,5 кВ і вище (електроустановка Замовника)</t>
  </si>
  <si>
    <r>
      <rPr>
        <b/>
        <sz val="10"/>
        <color indexed="8"/>
        <rFont val="SansSerif"/>
      </rPr>
      <t>Параметризація багатофункціонального електронного лічильника за ініціативою замовника</t>
    </r>
  </si>
  <si>
    <t>02010301</t>
  </si>
  <si>
    <t>Параметризація багатофункціонального електронного лічильника за ініціативою Замовника без виїзду на об'єкт</t>
  </si>
  <si>
    <t>02010303</t>
  </si>
  <si>
    <t>Параметризація багатофункціонального електронного лічильника за ініціативою Замовника з виїздом на об'єкт</t>
  </si>
  <si>
    <t>02010304</t>
  </si>
  <si>
    <t>Дистанційна параметризація багатофункціонального електронного лічильника, що входить до складу автоматизованої системи,  за ініціативою Замовника</t>
  </si>
  <si>
    <t>для кількості від 1 до 5       коеф 1</t>
  </si>
  <si>
    <t>Вартість послуг з розпломбування,  позачергової технічної перевірки вузлів обліку або їх складових частин та параметризація багатофункціонального лічильника електричної енергії за ініциативою замовника АТ "Херсонобленерго" з 01.10.2026р</t>
  </si>
  <si>
    <t>Затверджені вартості послуг (граничні вартості)</t>
  </si>
  <si>
    <t>витрати палива</t>
  </si>
</sst>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indexed="8"/>
      <name val="SansSerif"/>
    </font>
    <font>
      <b/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1" fillId="0" borderId="0" xfId="0" applyFont="1"/>
    <xf numFmtId="0" fontId="1" fillId="0" borderId="0" xfId="0" applyFont="1" applyBorder="1"/>
    <xf numFmtId="0" fontId="3" fillId="0" borderId="0" xfId="0" applyFont="1" applyBorder="1"/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0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left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2" fillId="0" borderId="43" xfId="0" applyFont="1" applyBorder="1" applyAlignment="1" applyProtection="1">
      <alignment horizontal="center" vertical="center" wrapText="1"/>
    </xf>
    <xf numFmtId="0" fontId="2" fillId="0" borderId="52" xfId="0" applyFont="1" applyBorder="1" applyAlignment="1" applyProtection="1">
      <alignment horizontal="center" vertical="center" wrapText="1"/>
    </xf>
    <xf numFmtId="0" fontId="2" fillId="0" borderId="54" xfId="0" applyFont="1" applyBorder="1" applyAlignment="1" applyProtection="1">
      <alignment horizontal="center" vertical="center" wrapText="1"/>
    </xf>
    <xf numFmtId="0" fontId="2" fillId="0" borderId="28" xfId="0" applyFont="1" applyBorder="1" applyAlignment="1" applyProtection="1">
      <alignment horizontal="center" vertical="center" wrapText="1"/>
    </xf>
    <xf numFmtId="0" fontId="2" fillId="0" borderId="51" xfId="0" applyFont="1" applyBorder="1" applyAlignment="1" applyProtection="1">
      <alignment horizontal="center" vertical="center" wrapText="1"/>
    </xf>
    <xf numFmtId="0" fontId="2" fillId="0" borderId="43" xfId="0" applyFont="1" applyBorder="1" applyAlignment="1" applyProtection="1">
      <alignment horizontal="left" vertical="center" wrapText="1"/>
    </xf>
    <xf numFmtId="0" fontId="2" fillId="0" borderId="52" xfId="0" applyFont="1" applyBorder="1" applyAlignment="1" applyProtection="1">
      <alignment horizontal="left" vertical="center" wrapText="1"/>
    </xf>
    <xf numFmtId="0" fontId="2" fillId="0" borderId="53" xfId="0" applyFont="1" applyBorder="1" applyAlignment="1" applyProtection="1">
      <alignment horizontal="left" vertical="center" wrapText="1"/>
    </xf>
    <xf numFmtId="0" fontId="2" fillId="0" borderId="54" xfId="0" applyFont="1" applyBorder="1" applyAlignment="1" applyProtection="1">
      <alignment horizontal="left" vertical="center" wrapText="1"/>
    </xf>
    <xf numFmtId="0" fontId="2" fillId="0" borderId="55" xfId="0" applyFont="1" applyBorder="1" applyAlignment="1" applyProtection="1">
      <alignment horizontal="center" vertical="center" wrapText="1"/>
    </xf>
    <xf numFmtId="0" fontId="2" fillId="0" borderId="55" xfId="0" applyFont="1" applyBorder="1" applyAlignment="1" applyProtection="1">
      <alignment horizontal="left" vertical="center" wrapText="1"/>
    </xf>
    <xf numFmtId="0" fontId="2" fillId="0" borderId="56" xfId="0" applyFont="1" applyBorder="1" applyAlignment="1" applyProtection="1">
      <alignment horizontal="center" vertical="center" wrapText="1"/>
    </xf>
    <xf numFmtId="0" fontId="2" fillId="0" borderId="2" xfId="0" applyFont="1" applyBorder="1" applyAlignment="1" applyProtection="1">
      <alignment horizontal="center" vertical="center" wrapText="1"/>
    </xf>
    <xf numFmtId="0" fontId="2" fillId="0" borderId="44" xfId="0" applyFont="1" applyBorder="1" applyAlignment="1" applyProtection="1">
      <alignment horizontal="left" vertical="center" wrapText="1"/>
    </xf>
    <xf numFmtId="0" fontId="2" fillId="0" borderId="46" xfId="0" applyFont="1" applyBorder="1" applyAlignment="1" applyProtection="1">
      <alignment horizontal="left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2" fontId="3" fillId="0" borderId="9" xfId="0" applyNumberFormat="1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2" fontId="3" fillId="0" borderId="6" xfId="0" applyNumberFormat="1" applyFont="1" applyBorder="1" applyAlignment="1">
      <alignment horizontal="center" vertical="center"/>
    </xf>
    <xf numFmtId="164" fontId="3" fillId="0" borderId="9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2" fontId="3" fillId="0" borderId="27" xfId="0" applyNumberFormat="1" applyFont="1" applyBorder="1" applyAlignment="1">
      <alignment horizontal="center" vertical="center"/>
    </xf>
    <xf numFmtId="2" fontId="3" fillId="0" borderId="2" xfId="0" applyNumberFormat="1" applyFont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vertical="center"/>
    </xf>
    <xf numFmtId="2" fontId="5" fillId="0" borderId="39" xfId="0" applyNumberFormat="1" applyFont="1" applyBorder="1" applyAlignment="1">
      <alignment horizontal="center" vertical="center"/>
    </xf>
    <xf numFmtId="2" fontId="5" fillId="0" borderId="43" xfId="0" applyNumberFormat="1" applyFont="1" applyBorder="1" applyAlignment="1">
      <alignment horizontal="center" vertical="center"/>
    </xf>
    <xf numFmtId="2" fontId="5" fillId="0" borderId="40" xfId="0" applyNumberFormat="1" applyFont="1" applyBorder="1" applyAlignment="1">
      <alignment horizontal="center" vertical="center"/>
    </xf>
    <xf numFmtId="2" fontId="5" fillId="0" borderId="44" xfId="0" applyNumberFormat="1" applyFont="1" applyBorder="1" applyAlignment="1">
      <alignment horizontal="center" vertical="center"/>
    </xf>
    <xf numFmtId="2" fontId="5" fillId="0" borderId="41" xfId="0" applyNumberFormat="1" applyFont="1" applyBorder="1" applyAlignment="1">
      <alignment horizontal="center" vertical="center"/>
    </xf>
    <xf numFmtId="2" fontId="5" fillId="0" borderId="45" xfId="0" applyNumberFormat="1" applyFont="1" applyBorder="1" applyAlignment="1">
      <alignment horizontal="center" vertical="center"/>
    </xf>
    <xf numFmtId="2" fontId="5" fillId="0" borderId="42" xfId="0" applyNumberFormat="1" applyFont="1" applyBorder="1" applyAlignment="1">
      <alignment horizontal="center" vertical="center"/>
    </xf>
    <xf numFmtId="2" fontId="5" fillId="0" borderId="46" xfId="0" applyNumberFormat="1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0" fillId="0" borderId="0" xfId="0" applyBorder="1"/>
    <xf numFmtId="0" fontId="3" fillId="0" borderId="60" xfId="0" applyFont="1" applyBorder="1" applyAlignment="1">
      <alignment horizontal="center" vertical="center"/>
    </xf>
    <xf numFmtId="2" fontId="3" fillId="0" borderId="60" xfId="0" applyNumberFormat="1" applyFont="1" applyBorder="1" applyAlignment="1">
      <alignment horizontal="center" vertical="center"/>
    </xf>
    <xf numFmtId="2" fontId="3" fillId="0" borderId="16" xfId="0" applyNumberFormat="1" applyFont="1" applyBorder="1" applyAlignment="1">
      <alignment horizontal="center" vertical="center"/>
    </xf>
    <xf numFmtId="2" fontId="3" fillId="0" borderId="18" xfId="0" applyNumberFormat="1" applyFont="1" applyBorder="1" applyAlignment="1">
      <alignment horizontal="center" vertical="center"/>
    </xf>
    <xf numFmtId="0" fontId="3" fillId="0" borderId="61" xfId="0" applyFont="1" applyBorder="1" applyAlignment="1">
      <alignment horizontal="center" vertical="center"/>
    </xf>
    <xf numFmtId="2" fontId="3" fillId="0" borderId="61" xfId="0" applyNumberFormat="1" applyFont="1" applyBorder="1" applyAlignment="1">
      <alignment horizontal="center" vertical="center"/>
    </xf>
    <xf numFmtId="2" fontId="3" fillId="0" borderId="21" xfId="0" applyNumberFormat="1" applyFont="1" applyBorder="1" applyAlignment="1">
      <alignment horizontal="center" vertical="center"/>
    </xf>
    <xf numFmtId="2" fontId="3" fillId="0" borderId="6" xfId="0" applyNumberFormat="1" applyFont="1" applyFill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center" vertical="center"/>
    </xf>
    <xf numFmtId="0" fontId="2" fillId="0" borderId="52" xfId="0" applyFont="1" applyFill="1" applyBorder="1" applyAlignment="1" applyProtection="1">
      <alignment horizontal="center" vertical="center" wrapText="1"/>
    </xf>
    <xf numFmtId="0" fontId="2" fillId="0" borderId="53" xfId="0" applyFont="1" applyFill="1" applyBorder="1" applyAlignment="1" applyProtection="1">
      <alignment horizontal="center" vertical="center" wrapText="1"/>
    </xf>
    <xf numFmtId="0" fontId="2" fillId="0" borderId="54" xfId="0" applyFont="1" applyFill="1" applyBorder="1" applyAlignment="1" applyProtection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4" fillId="0" borderId="10" xfId="0" applyFont="1" applyBorder="1" applyAlignment="1" applyProtection="1">
      <alignment horizontal="left" vertical="center" wrapText="1"/>
    </xf>
    <xf numFmtId="0" fontId="4" fillId="0" borderId="11" xfId="0" applyFont="1" applyBorder="1" applyAlignment="1" applyProtection="1">
      <alignment horizontal="left" vertical="center" wrapText="1"/>
    </xf>
    <xf numFmtId="0" fontId="4" fillId="0" borderId="12" xfId="0" applyFont="1" applyBorder="1" applyAlignment="1" applyProtection="1">
      <alignment horizontal="left" vertical="center" wrapText="1"/>
    </xf>
    <xf numFmtId="0" fontId="6" fillId="0" borderId="10" xfId="0" applyFont="1" applyBorder="1" applyAlignment="1">
      <alignment horizontal="left"/>
    </xf>
    <xf numFmtId="0" fontId="6" fillId="0" borderId="11" xfId="0" applyFont="1" applyBorder="1" applyAlignment="1">
      <alignment horizontal="left"/>
    </xf>
    <xf numFmtId="0" fontId="6" fillId="0" borderId="12" xfId="0" applyFont="1" applyBorder="1" applyAlignment="1">
      <alignment horizontal="left"/>
    </xf>
    <xf numFmtId="0" fontId="2" fillId="0" borderId="10" xfId="0" applyFont="1" applyBorder="1" applyAlignment="1" applyProtection="1">
      <alignment horizontal="left" vertical="center" wrapText="1"/>
    </xf>
    <xf numFmtId="0" fontId="2" fillId="0" borderId="11" xfId="0" applyFont="1" applyBorder="1" applyAlignment="1" applyProtection="1">
      <alignment horizontal="left" vertical="center" wrapText="1"/>
    </xf>
    <xf numFmtId="0" fontId="2" fillId="0" borderId="12" xfId="0" applyFont="1" applyBorder="1" applyAlignment="1" applyProtection="1">
      <alignment horizontal="left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5" fillId="0" borderId="57" xfId="0" applyFont="1" applyBorder="1" applyAlignment="1">
      <alignment horizontal="center" vertical="center" wrapText="1"/>
    </xf>
    <xf numFmtId="0" fontId="5" fillId="0" borderId="58" xfId="0" applyFont="1" applyBorder="1" applyAlignment="1">
      <alignment horizontal="center" vertical="center" wrapText="1"/>
    </xf>
    <xf numFmtId="0" fontId="5" fillId="0" borderId="59" xfId="0" applyFont="1" applyBorder="1" applyAlignment="1">
      <alignment horizontal="center" vertical="center" wrapText="1"/>
    </xf>
    <xf numFmtId="0" fontId="5" fillId="0" borderId="48" xfId="0" applyFont="1" applyBorder="1" applyAlignment="1">
      <alignment horizontal="center" vertical="center"/>
    </xf>
    <xf numFmtId="0" fontId="5" fillId="0" borderId="49" xfId="0" applyFont="1" applyBorder="1" applyAlignment="1">
      <alignment horizontal="center" vertical="center"/>
    </xf>
    <xf numFmtId="0" fontId="5" fillId="0" borderId="50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47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wrapText="1"/>
    </xf>
    <xf numFmtId="0" fontId="6" fillId="0" borderId="62" xfId="0" applyFont="1" applyBorder="1" applyAlignment="1">
      <alignment horizontal="center" wrapText="1"/>
    </xf>
    <xf numFmtId="2" fontId="5" fillId="0" borderId="39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izhkovaAA/Desktop/&#1056;&#1072;&#1073;&#1086;&#1095;&#1077;&#1077;/!%20&#1050;&#1040;&#1051;&#1068;&#1050;&#1059;&#1051;&#1071;&#1062;&#1030;&#1031;%202021/2026/&#1053;&#1086;&#1074;&#1110;/&#1040;&#1085;&#1103;_&#1082;&#1072;&#1083;&#1100;&#1082;&#1091;&#1083;&#1103;&#1094;&#1080;&#108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Лист1"/>
    </sheetNames>
    <sheetDataSet>
      <sheetData sheetId="0"/>
      <sheetData sheetId="1">
        <row r="2">
          <cell r="B2">
            <v>7.61</v>
          </cell>
        </row>
        <row r="3">
          <cell r="B3">
            <v>17.72</v>
          </cell>
        </row>
        <row r="5">
          <cell r="B5">
            <v>7.46</v>
          </cell>
        </row>
        <row r="6">
          <cell r="B6">
            <v>17.72</v>
          </cell>
        </row>
        <row r="8">
          <cell r="B8">
            <v>8.31</v>
          </cell>
        </row>
        <row r="9">
          <cell r="B9">
            <v>9.91</v>
          </cell>
        </row>
        <row r="10">
          <cell r="B10">
            <v>7.46</v>
          </cell>
        </row>
        <row r="11">
          <cell r="B11">
            <v>9.91</v>
          </cell>
        </row>
        <row r="12">
          <cell r="B12">
            <v>7.46</v>
          </cell>
        </row>
        <row r="13">
          <cell r="B13">
            <v>1</v>
          </cell>
        </row>
        <row r="14">
          <cell r="B14">
            <v>1</v>
          </cell>
        </row>
        <row r="15">
          <cell r="B15">
            <v>1</v>
          </cell>
        </row>
        <row r="16">
          <cell r="B16">
            <v>1.1000000000000001</v>
          </cell>
        </row>
        <row r="17">
          <cell r="B17">
            <v>1.1000000000000001</v>
          </cell>
        </row>
        <row r="18">
          <cell r="B18">
            <v>8.85</v>
          </cell>
        </row>
        <row r="19">
          <cell r="B19">
            <v>8.85</v>
          </cell>
        </row>
        <row r="20">
          <cell r="B20">
            <v>11.4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8"/>
  <sheetViews>
    <sheetView tabSelected="1" view="pageBreakPreview" topLeftCell="A13" zoomScaleNormal="100" zoomScaleSheetLayoutView="100" workbookViewId="0">
      <selection activeCell="B13" sqref="B1:K1048576"/>
    </sheetView>
  </sheetViews>
  <sheetFormatPr defaultRowHeight="15"/>
  <cols>
    <col min="1" max="1" width="14.140625" style="1" customWidth="1"/>
    <col min="2" max="2" width="72.5703125" style="1" customWidth="1"/>
    <col min="3" max="3" width="9.7109375" style="1" hidden="1" customWidth="1"/>
    <col min="4" max="4" width="11.5703125" style="1" hidden="1" customWidth="1"/>
    <col min="5" max="7" width="11.42578125" style="1" hidden="1" customWidth="1"/>
    <col min="8" max="8" width="11.7109375" style="1" hidden="1" customWidth="1"/>
    <col min="9" max="9" width="12.7109375" style="1" hidden="1" customWidth="1"/>
    <col min="10" max="10" width="13" style="1" hidden="1" customWidth="1"/>
    <col min="11" max="11" width="14.28515625" style="1" customWidth="1"/>
    <col min="12" max="12" width="13" style="1" customWidth="1"/>
    <col min="13" max="13" width="9.5703125" style="1" customWidth="1"/>
    <col min="14" max="14" width="9.5703125" style="2" customWidth="1"/>
    <col min="15" max="15" width="9.5703125" style="1" customWidth="1"/>
    <col min="16" max="16" width="10" style="1" customWidth="1"/>
    <col min="17" max="18" width="10.7109375" style="1" customWidth="1"/>
    <col min="19" max="20" width="8.42578125" style="1" customWidth="1"/>
    <col min="21" max="21" width="9.140625" style="2"/>
    <col min="22" max="16384" width="9.140625" style="1"/>
  </cols>
  <sheetData>
    <row r="1" spans="1:21">
      <c r="A1" s="112" t="s">
        <v>58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  <c r="T1" s="112"/>
    </row>
    <row r="2" spans="1:21" ht="15.75" thickBot="1">
      <c r="A2" s="113"/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  <c r="S2" s="113"/>
      <c r="T2" s="113"/>
    </row>
    <row r="3" spans="1:21" ht="15.75" thickBot="1">
      <c r="A3" s="106" t="s">
        <v>1</v>
      </c>
      <c r="B3" s="109" t="s">
        <v>2</v>
      </c>
      <c r="C3" s="79" t="s">
        <v>3</v>
      </c>
      <c r="D3" s="79" t="s">
        <v>4</v>
      </c>
      <c r="E3" s="79" t="s">
        <v>5</v>
      </c>
      <c r="F3" s="79" t="s">
        <v>9</v>
      </c>
      <c r="G3" s="79" t="s">
        <v>60</v>
      </c>
      <c r="H3" s="79" t="s">
        <v>7</v>
      </c>
      <c r="I3" s="79" t="s">
        <v>6</v>
      </c>
      <c r="J3" s="82" t="s">
        <v>8</v>
      </c>
      <c r="K3" s="85" t="s">
        <v>10</v>
      </c>
      <c r="L3" s="97" t="s">
        <v>11</v>
      </c>
      <c r="M3" s="103" t="s">
        <v>59</v>
      </c>
      <c r="N3" s="104"/>
      <c r="O3" s="104"/>
      <c r="P3" s="104"/>
      <c r="Q3" s="104"/>
      <c r="R3" s="104"/>
      <c r="S3" s="104"/>
      <c r="T3" s="105"/>
    </row>
    <row r="4" spans="1:21" ht="24.75" customHeight="1">
      <c r="A4" s="107"/>
      <c r="B4" s="110"/>
      <c r="C4" s="80"/>
      <c r="D4" s="80"/>
      <c r="E4" s="80"/>
      <c r="F4" s="80"/>
      <c r="G4" s="80"/>
      <c r="H4" s="80"/>
      <c r="I4" s="80"/>
      <c r="J4" s="83"/>
      <c r="K4" s="86"/>
      <c r="L4" s="98"/>
      <c r="M4" s="100" t="s">
        <v>57</v>
      </c>
      <c r="N4" s="101"/>
      <c r="O4" s="102" t="s">
        <v>22</v>
      </c>
      <c r="P4" s="101"/>
      <c r="Q4" s="102" t="s">
        <v>23</v>
      </c>
      <c r="R4" s="101"/>
      <c r="S4" s="102" t="s">
        <v>24</v>
      </c>
      <c r="T4" s="101"/>
    </row>
    <row r="5" spans="1:21" ht="21.75" thickBot="1">
      <c r="A5" s="108"/>
      <c r="B5" s="111"/>
      <c r="C5" s="81"/>
      <c r="D5" s="81"/>
      <c r="E5" s="81"/>
      <c r="F5" s="81"/>
      <c r="G5" s="81"/>
      <c r="H5" s="81"/>
      <c r="I5" s="81"/>
      <c r="J5" s="84"/>
      <c r="K5" s="87"/>
      <c r="L5" s="99"/>
      <c r="M5" s="31" t="s">
        <v>20</v>
      </c>
      <c r="N5" s="32" t="s">
        <v>21</v>
      </c>
      <c r="O5" s="33" t="s">
        <v>20</v>
      </c>
      <c r="P5" s="32" t="s">
        <v>21</v>
      </c>
      <c r="Q5" s="33" t="s">
        <v>20</v>
      </c>
      <c r="R5" s="32" t="s">
        <v>21</v>
      </c>
      <c r="S5" s="33" t="s">
        <v>20</v>
      </c>
      <c r="T5" s="32" t="s">
        <v>21</v>
      </c>
    </row>
    <row r="6" spans="1:21" ht="15.75" thickBot="1">
      <c r="A6" s="91" t="s">
        <v>0</v>
      </c>
      <c r="B6" s="92"/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  <c r="O6" s="92"/>
      <c r="P6" s="92"/>
      <c r="Q6" s="92"/>
      <c r="R6" s="92"/>
      <c r="S6" s="92"/>
      <c r="T6" s="93"/>
    </row>
    <row r="7" spans="1:21" ht="25.5">
      <c r="A7" s="16" t="s">
        <v>12</v>
      </c>
      <c r="B7" s="21" t="s">
        <v>13</v>
      </c>
      <c r="C7" s="19">
        <v>1.8</v>
      </c>
      <c r="D7" s="9">
        <f>303.01+19.11</f>
        <v>322.12</v>
      </c>
      <c r="E7" s="34">
        <f>D7*22%</f>
        <v>70.866399999999999</v>
      </c>
      <c r="F7" s="9">
        <f>[1]Лист1!$B$2</f>
        <v>7.61</v>
      </c>
      <c r="G7" s="34">
        <v>155</v>
      </c>
      <c r="H7" s="34">
        <v>187.87</v>
      </c>
      <c r="I7" s="34">
        <f>D7+E7+F7+H7+G7</f>
        <v>743.46640000000002</v>
      </c>
      <c r="J7" s="39">
        <v>55.75</v>
      </c>
      <c r="K7" s="114">
        <v>799.21640000000002</v>
      </c>
      <c r="L7" s="43">
        <v>959.05967999999996</v>
      </c>
      <c r="M7" s="50">
        <v>621.04</v>
      </c>
      <c r="N7" s="51">
        <v>745.24799999999993</v>
      </c>
      <c r="O7" s="50">
        <v>558.94000000000005</v>
      </c>
      <c r="P7" s="52">
        <v>670.72800000000007</v>
      </c>
      <c r="Q7" s="53">
        <v>496.83</v>
      </c>
      <c r="R7" s="52">
        <v>596.19599999999991</v>
      </c>
      <c r="S7" s="50">
        <v>310.52</v>
      </c>
      <c r="T7" s="52">
        <v>372.62399999999997</v>
      </c>
      <c r="U7" s="66"/>
    </row>
    <row r="8" spans="1:21" ht="38.25">
      <c r="A8" s="17" t="s">
        <v>14</v>
      </c>
      <c r="B8" s="22" t="s">
        <v>15</v>
      </c>
      <c r="C8" s="20">
        <v>2.98</v>
      </c>
      <c r="D8" s="4">
        <f>516.28+41.96</f>
        <v>558.24</v>
      </c>
      <c r="E8" s="35">
        <f>D8*22%</f>
        <v>122.8128</v>
      </c>
      <c r="F8" s="4">
        <f>[1]Лист1!$B$3</f>
        <v>17.72</v>
      </c>
      <c r="G8" s="35">
        <v>155</v>
      </c>
      <c r="H8" s="35">
        <v>320.08999999999997</v>
      </c>
      <c r="I8" s="35">
        <f t="shared" ref="I8:I17" si="0">D8+E8+F8+H8+G8</f>
        <v>1173.8628000000001</v>
      </c>
      <c r="J8" s="40">
        <v>95</v>
      </c>
      <c r="K8" s="44">
        <v>1268.8628000000001</v>
      </c>
      <c r="L8" s="45">
        <v>1522.63536</v>
      </c>
      <c r="M8" s="54">
        <v>621.04</v>
      </c>
      <c r="N8" s="55">
        <v>745.24799999999993</v>
      </c>
      <c r="O8" s="54">
        <v>558.94000000000005</v>
      </c>
      <c r="P8" s="56">
        <v>670.72800000000007</v>
      </c>
      <c r="Q8" s="57">
        <v>496.83</v>
      </c>
      <c r="R8" s="56">
        <v>596.19599999999991</v>
      </c>
      <c r="S8" s="54">
        <v>310.52</v>
      </c>
      <c r="T8" s="56">
        <v>372.62399999999997</v>
      </c>
      <c r="U8" s="66"/>
    </row>
    <row r="9" spans="1:21" ht="38.25">
      <c r="A9" s="17" t="s">
        <v>16</v>
      </c>
      <c r="B9" s="22" t="s">
        <v>17</v>
      </c>
      <c r="C9" s="20">
        <v>2.98</v>
      </c>
      <c r="D9" s="4">
        <f>515.39+19.11</f>
        <v>534.5</v>
      </c>
      <c r="E9" s="35">
        <f>D9*22%</f>
        <v>117.59</v>
      </c>
      <c r="F9" s="4">
        <v>7.32</v>
      </c>
      <c r="G9" s="35">
        <v>155</v>
      </c>
      <c r="H9" s="35">
        <v>319.54000000000002</v>
      </c>
      <c r="I9" s="35">
        <f t="shared" si="0"/>
        <v>1133.95</v>
      </c>
      <c r="J9" s="40">
        <v>94.83</v>
      </c>
      <c r="K9" s="44">
        <v>1228.78</v>
      </c>
      <c r="L9" s="45">
        <v>1474.5359999999998</v>
      </c>
      <c r="M9" s="54">
        <v>621.04</v>
      </c>
      <c r="N9" s="55">
        <v>745.24799999999993</v>
      </c>
      <c r="O9" s="54">
        <v>558.94000000000005</v>
      </c>
      <c r="P9" s="56">
        <v>670.72800000000007</v>
      </c>
      <c r="Q9" s="57">
        <v>496.83</v>
      </c>
      <c r="R9" s="56">
        <v>596.19599999999991</v>
      </c>
      <c r="S9" s="54">
        <v>310.52</v>
      </c>
      <c r="T9" s="56">
        <v>372.62399999999997</v>
      </c>
      <c r="U9" s="66"/>
    </row>
    <row r="10" spans="1:21" ht="38.25">
      <c r="A10" s="76" t="s">
        <v>18</v>
      </c>
      <c r="B10" s="22" t="s">
        <v>19</v>
      </c>
      <c r="C10" s="20">
        <v>3.97</v>
      </c>
      <c r="D10" s="4">
        <f>676.78</f>
        <v>676.78</v>
      </c>
      <c r="E10" s="75">
        <f t="shared" ref="E10:E17" si="1">D10*22%</f>
        <v>148.89159999999998</v>
      </c>
      <c r="F10" s="4">
        <f>[1]Лист1!$B$5</f>
        <v>7.46</v>
      </c>
      <c r="G10" s="35">
        <v>0</v>
      </c>
      <c r="H10" s="35">
        <v>419.6</v>
      </c>
      <c r="I10" s="35">
        <f t="shared" si="0"/>
        <v>1252.7316000000001</v>
      </c>
      <c r="J10" s="40">
        <v>124.53</v>
      </c>
      <c r="K10" s="44">
        <v>1377.2616</v>
      </c>
      <c r="L10" s="45">
        <v>1652.7139199999999</v>
      </c>
      <c r="M10" s="54">
        <v>621.04</v>
      </c>
      <c r="N10" s="55">
        <v>745.24799999999993</v>
      </c>
      <c r="O10" s="54">
        <v>558.94000000000005</v>
      </c>
      <c r="P10" s="56">
        <v>670.72800000000007</v>
      </c>
      <c r="Q10" s="57">
        <v>496.83</v>
      </c>
      <c r="R10" s="56">
        <v>596.19599999999991</v>
      </c>
      <c r="S10" s="54">
        <v>310.52</v>
      </c>
      <c r="T10" s="56">
        <v>372.62399999999997</v>
      </c>
      <c r="U10" s="66"/>
    </row>
    <row r="11" spans="1:21" ht="38.25">
      <c r="A11" s="17" t="s">
        <v>25</v>
      </c>
      <c r="B11" s="22" t="s">
        <v>26</v>
      </c>
      <c r="C11" s="11">
        <v>3.4</v>
      </c>
      <c r="D11" s="4">
        <f>591.78+41.96</f>
        <v>633.74</v>
      </c>
      <c r="E11" s="35">
        <f>D11*22%</f>
        <v>139.4228</v>
      </c>
      <c r="F11" s="4">
        <f>[1]Лист1!$B$6</f>
        <v>17.72</v>
      </c>
      <c r="G11" s="35">
        <v>155</v>
      </c>
      <c r="H11" s="35">
        <v>366.9</v>
      </c>
      <c r="I11" s="35">
        <f t="shared" si="0"/>
        <v>1312.7828</v>
      </c>
      <c r="J11" s="40">
        <v>108.89</v>
      </c>
      <c r="K11" s="44">
        <v>1421.6728000000001</v>
      </c>
      <c r="L11" s="45">
        <v>1706.0073600000001</v>
      </c>
      <c r="M11" s="54">
        <v>931.56</v>
      </c>
      <c r="N11" s="55">
        <v>1117.8719999999998</v>
      </c>
      <c r="O11" s="54">
        <v>838.4</v>
      </c>
      <c r="P11" s="56">
        <v>1006.0799999999999</v>
      </c>
      <c r="Q11" s="57">
        <v>745.25</v>
      </c>
      <c r="R11" s="56">
        <v>894.3</v>
      </c>
      <c r="S11" s="54">
        <v>465.78</v>
      </c>
      <c r="T11" s="56">
        <v>558.93599999999992</v>
      </c>
      <c r="U11" s="66"/>
    </row>
    <row r="12" spans="1:21" ht="38.25">
      <c r="A12" s="17" t="s">
        <v>27</v>
      </c>
      <c r="B12" s="22" t="s">
        <v>28</v>
      </c>
      <c r="C12" s="11">
        <v>3.4</v>
      </c>
      <c r="D12" s="4">
        <f>590.98+38.22</f>
        <v>629.20000000000005</v>
      </c>
      <c r="E12" s="35">
        <f>D12*22%</f>
        <v>138.42400000000001</v>
      </c>
      <c r="F12" s="4">
        <v>9.6199999999999992</v>
      </c>
      <c r="G12" s="35">
        <v>155</v>
      </c>
      <c r="H12" s="35">
        <v>366.41</v>
      </c>
      <c r="I12" s="35">
        <f t="shared" si="0"/>
        <v>1298.654</v>
      </c>
      <c r="J12" s="40">
        <v>108.74</v>
      </c>
      <c r="K12" s="44">
        <v>1407.394</v>
      </c>
      <c r="L12" s="45">
        <v>1688.8727999999999</v>
      </c>
      <c r="M12" s="54">
        <v>931.56</v>
      </c>
      <c r="N12" s="55">
        <v>1117.8719999999998</v>
      </c>
      <c r="O12" s="54">
        <v>838.4</v>
      </c>
      <c r="P12" s="56">
        <v>1006.0799999999999</v>
      </c>
      <c r="Q12" s="57">
        <v>745.25</v>
      </c>
      <c r="R12" s="56">
        <v>894.3</v>
      </c>
      <c r="S12" s="54">
        <v>465.78</v>
      </c>
      <c r="T12" s="56">
        <v>558.93599999999992</v>
      </c>
      <c r="U12" s="66"/>
    </row>
    <row r="13" spans="1:21" ht="51">
      <c r="A13" s="77" t="s">
        <v>29</v>
      </c>
      <c r="B13" s="23" t="s">
        <v>30</v>
      </c>
      <c r="C13" s="12">
        <v>3.97</v>
      </c>
      <c r="D13" s="5">
        <v>676.78</v>
      </c>
      <c r="E13" s="74">
        <f t="shared" si="1"/>
        <v>148.89159999999998</v>
      </c>
      <c r="F13" s="5">
        <f>[1]Лист1!$B$8</f>
        <v>8.31</v>
      </c>
      <c r="G13" s="36">
        <v>0</v>
      </c>
      <c r="H13" s="36">
        <v>419.6</v>
      </c>
      <c r="I13" s="36">
        <f t="shared" si="0"/>
        <v>1253.5816</v>
      </c>
      <c r="J13" s="41">
        <v>124.53</v>
      </c>
      <c r="K13" s="46">
        <v>1378.1116</v>
      </c>
      <c r="L13" s="47">
        <v>1653.7339199999999</v>
      </c>
      <c r="M13" s="58">
        <v>931.56</v>
      </c>
      <c r="N13" s="59">
        <v>1117.8719999999998</v>
      </c>
      <c r="O13" s="58">
        <v>838.4</v>
      </c>
      <c r="P13" s="60">
        <v>1006.0799999999999</v>
      </c>
      <c r="Q13" s="61">
        <v>745.25</v>
      </c>
      <c r="R13" s="60">
        <v>894.3</v>
      </c>
      <c r="S13" s="58">
        <v>465.78</v>
      </c>
      <c r="T13" s="60">
        <v>558.93599999999992</v>
      </c>
      <c r="U13" s="66"/>
    </row>
    <row r="14" spans="1:21" ht="25.5">
      <c r="A14" s="17" t="s">
        <v>31</v>
      </c>
      <c r="B14" s="22" t="s">
        <v>32</v>
      </c>
      <c r="C14" s="11">
        <v>3.5</v>
      </c>
      <c r="D14" s="4">
        <f>599.52+42.41</f>
        <v>641.92999999999995</v>
      </c>
      <c r="E14" s="35">
        <f>D14*22%</f>
        <v>141.22459999999998</v>
      </c>
      <c r="F14" s="4">
        <f>[1]Лист1!$B$9</f>
        <v>9.91</v>
      </c>
      <c r="G14" s="35">
        <v>155</v>
      </c>
      <c r="H14" s="35">
        <v>371.7</v>
      </c>
      <c r="I14" s="35">
        <f t="shared" si="0"/>
        <v>1319.7646</v>
      </c>
      <c r="J14" s="40">
        <v>110.31</v>
      </c>
      <c r="K14" s="44">
        <v>1430.0745999999999</v>
      </c>
      <c r="L14" s="45">
        <v>1716.0895199999998</v>
      </c>
      <c r="M14" s="54">
        <v>1242.08</v>
      </c>
      <c r="N14" s="55">
        <v>1490.4959999999999</v>
      </c>
      <c r="O14" s="54">
        <v>1117.8699999999999</v>
      </c>
      <c r="P14" s="56">
        <v>1341.4439999999997</v>
      </c>
      <c r="Q14" s="57">
        <v>993.66</v>
      </c>
      <c r="R14" s="56">
        <v>1192.3919999999998</v>
      </c>
      <c r="S14" s="54">
        <v>621.04</v>
      </c>
      <c r="T14" s="56">
        <v>745.24799999999993</v>
      </c>
      <c r="U14" s="66"/>
    </row>
    <row r="15" spans="1:21" ht="38.25">
      <c r="A15" s="76" t="s">
        <v>33</v>
      </c>
      <c r="B15" s="22" t="s">
        <v>34</v>
      </c>
      <c r="C15" s="11">
        <v>4.28</v>
      </c>
      <c r="D15" s="4">
        <f>733.23</f>
        <v>733.23</v>
      </c>
      <c r="E15" s="75">
        <f t="shared" si="1"/>
        <v>161.31059999999999</v>
      </c>
      <c r="F15" s="4">
        <f>[1]Лист1!$B$10</f>
        <v>7.46</v>
      </c>
      <c r="G15" s="35">
        <v>0</v>
      </c>
      <c r="H15" s="35">
        <v>454.6</v>
      </c>
      <c r="I15" s="35">
        <f t="shared" si="0"/>
        <v>1356.6006000000002</v>
      </c>
      <c r="J15" s="40">
        <v>134.91</v>
      </c>
      <c r="K15" s="44">
        <v>1491.5106000000003</v>
      </c>
      <c r="L15" s="45">
        <v>1789.8127200000004</v>
      </c>
      <c r="M15" s="54">
        <v>1242.08</v>
      </c>
      <c r="N15" s="55">
        <v>1490.4959999999999</v>
      </c>
      <c r="O15" s="54">
        <v>1117.8699999999999</v>
      </c>
      <c r="P15" s="56">
        <v>1341.4439999999997</v>
      </c>
      <c r="Q15" s="57">
        <v>993.66</v>
      </c>
      <c r="R15" s="56">
        <v>1192.3919999999998</v>
      </c>
      <c r="S15" s="54">
        <v>621.04</v>
      </c>
      <c r="T15" s="56">
        <v>745.24799999999993</v>
      </c>
      <c r="U15" s="66"/>
    </row>
    <row r="16" spans="1:21" ht="29.25" customHeight="1">
      <c r="A16" s="17" t="s">
        <v>35</v>
      </c>
      <c r="B16" s="22" t="s">
        <v>36</v>
      </c>
      <c r="C16" s="11">
        <v>3.5</v>
      </c>
      <c r="D16" s="4">
        <f>600.57+42.41</f>
        <v>642.98</v>
      </c>
      <c r="E16" s="35">
        <f>D16*22%</f>
        <v>141.4556</v>
      </c>
      <c r="F16" s="4">
        <f>[1]Лист1!$B$11</f>
        <v>9.91</v>
      </c>
      <c r="G16" s="35">
        <v>155</v>
      </c>
      <c r="H16" s="35">
        <v>372.35</v>
      </c>
      <c r="I16" s="35">
        <f t="shared" si="0"/>
        <v>1321.6956</v>
      </c>
      <c r="J16" s="40">
        <v>110.51</v>
      </c>
      <c r="K16" s="44">
        <v>1432.2056</v>
      </c>
      <c r="L16" s="45">
        <v>1718.64672</v>
      </c>
      <c r="M16" s="54">
        <v>1242.08</v>
      </c>
      <c r="N16" s="55">
        <v>1490.4959999999999</v>
      </c>
      <c r="O16" s="54">
        <v>1117.8699999999999</v>
      </c>
      <c r="P16" s="56">
        <v>1341.4439999999997</v>
      </c>
      <c r="Q16" s="57">
        <v>993.66</v>
      </c>
      <c r="R16" s="56">
        <v>1192.3919999999998</v>
      </c>
      <c r="S16" s="54">
        <v>621.04</v>
      </c>
      <c r="T16" s="56">
        <v>745.24799999999993</v>
      </c>
      <c r="U16" s="66"/>
    </row>
    <row r="17" spans="1:21" ht="39" thickBot="1">
      <c r="A17" s="78" t="s">
        <v>37</v>
      </c>
      <c r="B17" s="24" t="s">
        <v>38</v>
      </c>
      <c r="C17" s="12">
        <v>4.28</v>
      </c>
      <c r="D17" s="5">
        <v>733.23</v>
      </c>
      <c r="E17" s="74">
        <f t="shared" si="1"/>
        <v>161.31059999999999</v>
      </c>
      <c r="F17" s="5">
        <f>[1]Лист1!$B$12</f>
        <v>7.46</v>
      </c>
      <c r="G17" s="36">
        <v>0</v>
      </c>
      <c r="H17" s="36">
        <v>454.6</v>
      </c>
      <c r="I17" s="36">
        <f t="shared" si="0"/>
        <v>1356.6006000000002</v>
      </c>
      <c r="J17" s="41">
        <v>134.91</v>
      </c>
      <c r="K17" s="48">
        <v>1491.5106000000003</v>
      </c>
      <c r="L17" s="49">
        <v>1789.8127200000004</v>
      </c>
      <c r="M17" s="62">
        <v>1242.08</v>
      </c>
      <c r="N17" s="63">
        <v>1490.4959999999999</v>
      </c>
      <c r="O17" s="62">
        <v>1117.8699999999999</v>
      </c>
      <c r="P17" s="64">
        <v>1341.4439999999997</v>
      </c>
      <c r="Q17" s="65">
        <v>993.66</v>
      </c>
      <c r="R17" s="64">
        <v>1192.3919999999998</v>
      </c>
      <c r="S17" s="62">
        <v>621.04</v>
      </c>
      <c r="T17" s="64">
        <v>745.24799999999993</v>
      </c>
      <c r="U17" s="66"/>
    </row>
    <row r="18" spans="1:21" ht="15.75" thickBot="1">
      <c r="A18" s="88" t="s">
        <v>39</v>
      </c>
      <c r="B18" s="89"/>
      <c r="C18" s="89"/>
      <c r="D18" s="89"/>
      <c r="E18" s="89"/>
      <c r="F18" s="89"/>
      <c r="G18" s="89"/>
      <c r="H18" s="89"/>
      <c r="I18" s="89"/>
      <c r="J18" s="89"/>
      <c r="K18" s="89"/>
      <c r="L18" s="89"/>
      <c r="M18" s="89"/>
      <c r="N18" s="89"/>
      <c r="O18" s="89"/>
      <c r="P18" s="89"/>
      <c r="Q18" s="89"/>
      <c r="R18" s="89"/>
      <c r="S18" s="89"/>
      <c r="T18" s="90"/>
      <c r="U18" s="66"/>
    </row>
    <row r="19" spans="1:21" ht="25.5">
      <c r="A19" s="25" t="s">
        <v>40</v>
      </c>
      <c r="B19" s="26" t="s">
        <v>41</v>
      </c>
      <c r="C19" s="10">
        <v>0.74</v>
      </c>
      <c r="D19" s="9">
        <f>114.7+21.19</f>
        <v>135.89000000000001</v>
      </c>
      <c r="E19" s="34">
        <f>D19*22%</f>
        <v>29.895800000000005</v>
      </c>
      <c r="F19" s="37">
        <f>[1]Лист1!$B$13</f>
        <v>1</v>
      </c>
      <c r="G19" s="34">
        <v>155</v>
      </c>
      <c r="H19" s="34">
        <v>71.11</v>
      </c>
      <c r="I19" s="34">
        <f>D19+E19+F19+H19+G19</f>
        <v>392.89580000000001</v>
      </c>
      <c r="J19" s="39">
        <v>21.1</v>
      </c>
      <c r="K19" s="42">
        <v>413.99580000000003</v>
      </c>
      <c r="L19" s="43">
        <v>496.79496</v>
      </c>
      <c r="M19" s="50">
        <v>310.52</v>
      </c>
      <c r="N19" s="51">
        <v>372.62399999999997</v>
      </c>
      <c r="O19" s="50">
        <v>279.47000000000003</v>
      </c>
      <c r="P19" s="52">
        <v>335.36400000000003</v>
      </c>
      <c r="Q19" s="53">
        <v>248.42</v>
      </c>
      <c r="R19" s="52">
        <v>298.10399999999998</v>
      </c>
      <c r="S19" s="50">
        <v>155.26</v>
      </c>
      <c r="T19" s="52">
        <v>186.31199999999998</v>
      </c>
      <c r="U19" s="66"/>
    </row>
    <row r="20" spans="1:21" ht="25.5">
      <c r="A20" s="17" t="s">
        <v>42</v>
      </c>
      <c r="B20" s="22" t="s">
        <v>43</v>
      </c>
      <c r="C20" s="11">
        <v>0.74</v>
      </c>
      <c r="D20" s="4">
        <f>114.7+21.19</f>
        <v>135.89000000000001</v>
      </c>
      <c r="E20" s="35">
        <f>D20*22%</f>
        <v>29.895800000000005</v>
      </c>
      <c r="F20" s="38">
        <f>[1]Лист1!$B$14</f>
        <v>1</v>
      </c>
      <c r="G20" s="35">
        <v>155</v>
      </c>
      <c r="H20" s="35">
        <v>71.11</v>
      </c>
      <c r="I20" s="35">
        <f>D20+E20+F20+H20+G20</f>
        <v>392.89580000000001</v>
      </c>
      <c r="J20" s="40">
        <v>21.1</v>
      </c>
      <c r="K20" s="44">
        <v>413.99580000000003</v>
      </c>
      <c r="L20" s="45">
        <v>496.79496</v>
      </c>
      <c r="M20" s="54">
        <v>310.52</v>
      </c>
      <c r="N20" s="55">
        <v>372.62399999999997</v>
      </c>
      <c r="O20" s="54">
        <v>279.47000000000003</v>
      </c>
      <c r="P20" s="56">
        <v>335.36400000000003</v>
      </c>
      <c r="Q20" s="57">
        <v>248.42</v>
      </c>
      <c r="R20" s="56">
        <v>298.10399999999998</v>
      </c>
      <c r="S20" s="54">
        <v>155.26</v>
      </c>
      <c r="T20" s="56">
        <v>186.31199999999998</v>
      </c>
      <c r="U20" s="66"/>
    </row>
    <row r="21" spans="1:21" ht="38.25">
      <c r="A21" s="17" t="s">
        <v>44</v>
      </c>
      <c r="B21" s="22" t="s">
        <v>45</v>
      </c>
      <c r="C21" s="11">
        <v>0.74</v>
      </c>
      <c r="D21" s="4">
        <f>114.7+21.19</f>
        <v>135.89000000000001</v>
      </c>
      <c r="E21" s="35">
        <f>D21*22%</f>
        <v>29.895800000000005</v>
      </c>
      <c r="F21" s="38">
        <f>[1]Лист1!$B$15</f>
        <v>1</v>
      </c>
      <c r="G21" s="35">
        <v>155</v>
      </c>
      <c r="H21" s="35">
        <v>71.11</v>
      </c>
      <c r="I21" s="35">
        <f>D21+E21+F21+H21+G21</f>
        <v>392.89580000000001</v>
      </c>
      <c r="J21" s="40">
        <v>21.1</v>
      </c>
      <c r="K21" s="44">
        <v>413.99580000000003</v>
      </c>
      <c r="L21" s="45">
        <v>496.79496</v>
      </c>
      <c r="M21" s="54">
        <v>310.52</v>
      </c>
      <c r="N21" s="55">
        <v>372.62399999999997</v>
      </c>
      <c r="O21" s="54">
        <v>279.47000000000003</v>
      </c>
      <c r="P21" s="56">
        <v>335.36400000000003</v>
      </c>
      <c r="Q21" s="57">
        <v>248.42</v>
      </c>
      <c r="R21" s="56">
        <v>298.10399999999998</v>
      </c>
      <c r="S21" s="54">
        <v>155.26</v>
      </c>
      <c r="T21" s="56">
        <v>186.31199999999998</v>
      </c>
      <c r="U21" s="66"/>
    </row>
    <row r="22" spans="1:21" ht="25.5">
      <c r="A22" s="17" t="s">
        <v>46</v>
      </c>
      <c r="B22" s="22" t="s">
        <v>47</v>
      </c>
      <c r="C22" s="11">
        <v>0.73</v>
      </c>
      <c r="D22" s="4">
        <f>112.86+21.19</f>
        <v>134.05000000000001</v>
      </c>
      <c r="E22" s="35">
        <f>D22*22%</f>
        <v>29.491000000000003</v>
      </c>
      <c r="F22" s="4">
        <f>[1]Лист1!$B$16</f>
        <v>1.1000000000000001</v>
      </c>
      <c r="G22" s="35">
        <v>155</v>
      </c>
      <c r="H22" s="35">
        <v>69.97</v>
      </c>
      <c r="I22" s="35">
        <f>D22+E22+F22+H22+G22</f>
        <v>389.61099999999999</v>
      </c>
      <c r="J22" s="40">
        <v>20.77</v>
      </c>
      <c r="K22" s="44">
        <v>410.38099999999997</v>
      </c>
      <c r="L22" s="45">
        <v>492.45719999999994</v>
      </c>
      <c r="M22" s="54">
        <v>310.52</v>
      </c>
      <c r="N22" s="55">
        <v>372.62399999999997</v>
      </c>
      <c r="O22" s="54">
        <v>279.47000000000003</v>
      </c>
      <c r="P22" s="56">
        <v>335.36400000000003</v>
      </c>
      <c r="Q22" s="57">
        <v>248.42</v>
      </c>
      <c r="R22" s="56">
        <v>298.10399999999998</v>
      </c>
      <c r="S22" s="54">
        <v>155.26</v>
      </c>
      <c r="T22" s="56">
        <v>186.31199999999998</v>
      </c>
      <c r="U22" s="66"/>
    </row>
    <row r="23" spans="1:21" ht="26.25" thickBot="1">
      <c r="A23" s="18" t="s">
        <v>48</v>
      </c>
      <c r="B23" s="24" t="s">
        <v>49</v>
      </c>
      <c r="C23" s="12">
        <v>0.73</v>
      </c>
      <c r="D23" s="5">
        <f>112.86+21.19</f>
        <v>134.05000000000001</v>
      </c>
      <c r="E23" s="36">
        <f>D23*22%</f>
        <v>29.491000000000003</v>
      </c>
      <c r="F23" s="5">
        <f>[1]Лист1!$B$17</f>
        <v>1.1000000000000001</v>
      </c>
      <c r="G23" s="36">
        <v>155</v>
      </c>
      <c r="H23" s="36">
        <v>69.97</v>
      </c>
      <c r="I23" s="36">
        <f>D23+E23+F23+H23+G23</f>
        <v>389.61099999999999</v>
      </c>
      <c r="J23" s="41">
        <v>20.77</v>
      </c>
      <c r="K23" s="48">
        <v>410.38099999999997</v>
      </c>
      <c r="L23" s="49">
        <v>492.45719999999994</v>
      </c>
      <c r="M23" s="62">
        <v>310.52</v>
      </c>
      <c r="N23" s="63">
        <v>372.62399999999997</v>
      </c>
      <c r="O23" s="62">
        <v>279.47000000000003</v>
      </c>
      <c r="P23" s="64">
        <v>335.36400000000003</v>
      </c>
      <c r="Q23" s="65">
        <v>248.42</v>
      </c>
      <c r="R23" s="64">
        <v>298.10399999999998</v>
      </c>
      <c r="S23" s="62">
        <v>155.26</v>
      </c>
      <c r="T23" s="64">
        <v>186.31199999999998</v>
      </c>
      <c r="U23" s="66"/>
    </row>
    <row r="24" spans="1:21" ht="15.75" thickBot="1">
      <c r="A24" s="94" t="s">
        <v>50</v>
      </c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5"/>
      <c r="R24" s="95"/>
      <c r="S24" s="95"/>
      <c r="T24" s="96"/>
      <c r="U24" s="66"/>
    </row>
    <row r="25" spans="1:21" ht="25.5">
      <c r="A25" s="27" t="s">
        <v>51</v>
      </c>
      <c r="B25" s="26" t="s">
        <v>52</v>
      </c>
      <c r="C25" s="13">
        <v>1.36</v>
      </c>
      <c r="D25" s="67">
        <v>208.78</v>
      </c>
      <c r="E25" s="68">
        <f t="shared" ref="E25:E27" si="2">D25*22%</f>
        <v>45.931600000000003</v>
      </c>
      <c r="F25" s="67">
        <f>[1]Лист1!$B$18</f>
        <v>8.85</v>
      </c>
      <c r="G25" s="68">
        <v>0</v>
      </c>
      <c r="H25" s="68">
        <v>129.44</v>
      </c>
      <c r="I25" s="68">
        <f t="shared" ref="I25" si="3">D25+E25+F25+H25</f>
        <v>393.0016</v>
      </c>
      <c r="J25" s="69">
        <v>38.42</v>
      </c>
      <c r="K25" s="42">
        <v>431.42160000000001</v>
      </c>
      <c r="L25" s="43">
        <v>517.70591999999999</v>
      </c>
      <c r="M25" s="50">
        <v>310.52</v>
      </c>
      <c r="N25" s="51">
        <v>372.62399999999997</v>
      </c>
      <c r="O25" s="50">
        <v>279.47000000000003</v>
      </c>
      <c r="P25" s="52">
        <v>335.36400000000003</v>
      </c>
      <c r="Q25" s="53">
        <v>248.42</v>
      </c>
      <c r="R25" s="51">
        <v>298.10399999999998</v>
      </c>
      <c r="S25" s="50">
        <v>155.26</v>
      </c>
      <c r="T25" s="52">
        <v>186.31199999999998</v>
      </c>
      <c r="U25" s="66"/>
    </row>
    <row r="26" spans="1:21" ht="25.5">
      <c r="A26" s="28" t="s">
        <v>53</v>
      </c>
      <c r="B26" s="29" t="s">
        <v>54</v>
      </c>
      <c r="C26" s="14">
        <v>1.26</v>
      </c>
      <c r="D26" s="4">
        <f>211.11+21.32</f>
        <v>232.43</v>
      </c>
      <c r="E26" s="35">
        <f>D26*22%</f>
        <v>51.134599999999999</v>
      </c>
      <c r="F26" s="4">
        <f>[1]Лист1!$B$19</f>
        <v>8.85</v>
      </c>
      <c r="G26" s="35">
        <v>155</v>
      </c>
      <c r="H26" s="35">
        <v>130.88999999999999</v>
      </c>
      <c r="I26" s="35">
        <f>D26+E26+F26+H26+G26</f>
        <v>578.30459999999994</v>
      </c>
      <c r="J26" s="70">
        <v>38.840000000000003</v>
      </c>
      <c r="K26" s="44">
        <v>617.14459999999997</v>
      </c>
      <c r="L26" s="45">
        <v>740.57351999999992</v>
      </c>
      <c r="M26" s="54">
        <v>621.04</v>
      </c>
      <c r="N26" s="55">
        <v>745.24799999999993</v>
      </c>
      <c r="O26" s="54">
        <v>558.94000000000005</v>
      </c>
      <c r="P26" s="56">
        <v>670.72800000000007</v>
      </c>
      <c r="Q26" s="57">
        <v>496.83</v>
      </c>
      <c r="R26" s="55">
        <v>596.19599999999991</v>
      </c>
      <c r="S26" s="54">
        <v>310.52</v>
      </c>
      <c r="T26" s="56">
        <v>372.62399999999997</v>
      </c>
      <c r="U26" s="66"/>
    </row>
    <row r="27" spans="1:21" ht="26.25" thickBot="1">
      <c r="A27" s="28" t="s">
        <v>55</v>
      </c>
      <c r="B27" s="30" t="s">
        <v>56</v>
      </c>
      <c r="C27" s="15">
        <v>0.78</v>
      </c>
      <c r="D27" s="71">
        <v>112.94</v>
      </c>
      <c r="E27" s="72">
        <f t="shared" si="2"/>
        <v>24.846799999999998</v>
      </c>
      <c r="F27" s="71">
        <f>[1]Лист1!$B$20</f>
        <v>11.4</v>
      </c>
      <c r="G27" s="72">
        <v>0</v>
      </c>
      <c r="H27" s="72">
        <v>70.02</v>
      </c>
      <c r="I27" s="72">
        <f>D27+E27+F27+H27+G27</f>
        <v>219.20679999999999</v>
      </c>
      <c r="J27" s="73">
        <v>20.78</v>
      </c>
      <c r="K27" s="48">
        <v>239.98679999999999</v>
      </c>
      <c r="L27" s="49">
        <v>287.98415999999997</v>
      </c>
      <c r="M27" s="62">
        <v>310.52</v>
      </c>
      <c r="N27" s="63">
        <v>372.62399999999997</v>
      </c>
      <c r="O27" s="62">
        <v>279.47000000000003</v>
      </c>
      <c r="P27" s="64">
        <v>335.36400000000003</v>
      </c>
      <c r="Q27" s="65">
        <v>248.42</v>
      </c>
      <c r="R27" s="63">
        <v>298.10399999999998</v>
      </c>
      <c r="S27" s="62">
        <v>155.26</v>
      </c>
      <c r="T27" s="64">
        <v>186.31199999999998</v>
      </c>
      <c r="U27" s="66"/>
    </row>
    <row r="28" spans="1:21" s="2" customFormat="1">
      <c r="A28" s="6"/>
      <c r="B28" s="7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</row>
    <row r="29" spans="1:21" s="2" customFormat="1">
      <c r="A29" s="6"/>
      <c r="B29" s="7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</row>
    <row r="30" spans="1:21" s="2" customFormat="1">
      <c r="A30" s="6"/>
      <c r="B30" s="7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</row>
    <row r="31" spans="1:21" s="2" customFormat="1">
      <c r="A31" s="6"/>
      <c r="B31" s="7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</row>
    <row r="32" spans="1:21" s="2" customFormat="1">
      <c r="A32" s="6"/>
      <c r="B32" s="7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</row>
    <row r="33" spans="1:20" s="2" customFormat="1">
      <c r="A33" s="6"/>
      <c r="B33" s="7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</row>
    <row r="34" spans="1:20" s="2" customFormat="1">
      <c r="A34" s="6"/>
      <c r="B34" s="7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</row>
    <row r="35" spans="1:20" s="2" customFormat="1">
      <c r="A35" s="6"/>
      <c r="B35" s="7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</row>
    <row r="36" spans="1:20" s="2" customFormat="1">
      <c r="A36" s="6"/>
      <c r="B36" s="7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</row>
    <row r="37" spans="1:20" s="2" customFormat="1">
      <c r="A37" s="3"/>
      <c r="B37" s="3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</row>
    <row r="38" spans="1:20" s="2" customFormat="1"/>
  </sheetData>
  <mergeCells count="21">
    <mergeCell ref="A18:T18"/>
    <mergeCell ref="A6:T6"/>
    <mergeCell ref="A24:T24"/>
    <mergeCell ref="L3:L5"/>
    <mergeCell ref="M4:N4"/>
    <mergeCell ref="O4:P4"/>
    <mergeCell ref="Q4:R4"/>
    <mergeCell ref="S4:T4"/>
    <mergeCell ref="M3:T3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A1:T2"/>
  </mergeCells>
  <pageMargins left="0.39370078740157483" right="0.31" top="0.23" bottom="0.31496062992125984" header="0.24" footer="0.31496062992125984"/>
  <pageSetup paperSize="9" scale="75" fitToHeight="2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RizhkovaAA</dc:creator>
  <cp:lastModifiedBy>RizhkovaAA</cp:lastModifiedBy>
  <cp:lastPrinted>2026-10-08T06:38:52Z</cp:lastPrinted>
  <dcterms:created xsi:type="dcterms:W3CDTF">2026-10-07T11:59:24Z</dcterms:created>
  <dcterms:modified xsi:type="dcterms:W3CDTF">2026-10-09T11:57:01Z</dcterms:modified>
</cp:coreProperties>
</file>