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4" windowHeight="8192" tabRatio="987" activeTab="2"/>
  </bookViews>
  <sheets>
    <sheet name="Титульна сторінка" sheetId="1" r:id="rId1"/>
    <sheet name="1. Незавершене будівництво" sheetId="2" r:id="rId2"/>
    <sheet name="2. Джерела фінансування" sheetId="3" r:id="rId3"/>
    <sheet name="3. План інвестицій" sheetId="4" r:id="rId4"/>
    <sheet name="4. Технічний стан" sheetId="5" r:id="rId5"/>
    <sheet name="4.1. Характеристика мереж" sheetId="6" r:id="rId6"/>
    <sheet name="4.2. Облік" sheetId="7" r:id="rId7"/>
    <sheet name="4.2.1. Облік промспоживачів" sheetId="8" r:id="rId8"/>
    <sheet name="4.2.2. Облік промспоживачів" sheetId="9" r:id="rId9"/>
    <sheet name="4.2.3. Облік населення" sheetId="10" r:id="rId10"/>
    <sheet name="4.2.4. Облік населення" sheetId="11" r:id="rId11"/>
    <sheet name="4.3. Стан комерційного обліку" sheetId="12" r:id="rId12"/>
    <sheet name="4.3.1. Техн стан вимір Т" sheetId="13" r:id="rId13"/>
    <sheet name="4.4. Технічний облік" sheetId="14" r:id="rId14"/>
    <sheet name="4.5. Стан комп'ютерної техніки" sheetId="15" r:id="rId15"/>
    <sheet name="4.6. Стан транспорту" sheetId="16" r:id="rId16"/>
    <sheet name="4.6.1." sheetId="17" r:id="rId17"/>
    <sheet name="4.6.2" sheetId="18" r:id="rId18"/>
    <sheet name="4.7. Витрати" sheetId="19" r:id="rId19"/>
    <sheet name="4.8. Характеристика за 5 років" sheetId="20" r:id="rId20"/>
    <sheet name="5. Загальний опис робіт" sheetId="21" r:id="rId21"/>
    <sheet name="5.1. Електричні мережі" sheetId="22" r:id="rId22"/>
    <sheet name="5.1.1. Обсяги робіт" sheetId="23" r:id="rId23"/>
    <sheet name="5.2. Зниження понаднорматива" sheetId="24" r:id="rId24"/>
    <sheet name="5.3. АСДТК" sheetId="25" r:id="rId25"/>
    <sheet name="5.3.1" sheetId="26" r:id="rId26"/>
    <sheet name="5.4. Інформаційні технології" sheetId="27" r:id="rId27"/>
    <sheet name="5.5. Зв'язок" sheetId="28" r:id="rId28"/>
    <sheet name="5.5.1" sheetId="29" r:id="rId29"/>
    <sheet name="5.6. Транспорт" sheetId="30" r:id="rId30"/>
    <sheet name="5.7. Інше" sheetId="31" r:id="rId31"/>
    <sheet name="6. Проведення закупівлі" sheetId="32" r:id="rId32"/>
    <sheet name="7. Інновації" sheetId="33" r:id="rId33"/>
  </sheets>
  <definedNames>
    <definedName name="_xlnm.Print_Titles" localSheetId="1">'1. Незавершене будівництво'!$2:$3</definedName>
    <definedName name="_xlnm.Print_Area" localSheetId="3">'3. План інвестицій'!$A$1:$F$11</definedName>
    <definedName name="_xlnm.Print_Area" localSheetId="4">'4. Технічний стан'!$A$1:$F$96</definedName>
    <definedName name="_xlnm.Print_Titles" localSheetId="4">'4. Технічний стан'!$2:$3</definedName>
    <definedName name="_xlnm.Print_Titles" localSheetId="5">'4.1. Характеристика мереж'!$2:$3</definedName>
    <definedName name="_xlnm.Print_Area" localSheetId="6">'4.2. Облік'!$A$1:$AR$42</definedName>
    <definedName name="_xlnm.Print_Titles" localSheetId="7">'4.2.1. Облік промспоживачів'!$2:$3</definedName>
    <definedName name="_xlnm.Print_Titles" localSheetId="11">'4.3. Стан комерційного обліку'!$2:$3</definedName>
    <definedName name="_xlnm.Print_Titles" localSheetId="13">'4.4. Технічний облік'!$2:$3</definedName>
    <definedName name="_xlnm.Print_Area" localSheetId="14">'4.5. Стан комп''ютерної техніки'!$A$1:$D$9</definedName>
    <definedName name="_xlnm.Print_Area" localSheetId="15">'4.6. Стан транспорту'!$A$1:$G$73</definedName>
    <definedName name="_xlnm.Print_Titles" localSheetId="15">'4.6. Стан транспорту'!$2:$4</definedName>
    <definedName name="_xlnm.Print_Titles" localSheetId="16">'4.6.1.'!$2:$4</definedName>
    <definedName name="_xlnm.Print_Area" localSheetId="19">'4.8. Характеристика за 5 років'!$A$1:$G$53</definedName>
    <definedName name="_xlnm.Print_Titles" localSheetId="22">'5.1.1. Обсяги робіт'!$2:$4</definedName>
    <definedName name="_xlnm.Print_Titles" localSheetId="25">'5.3.1'!$2:$3</definedName>
    <definedName name="_xlnm.Print_Area" localSheetId="26">'5.4. Інформаційні технології'!$A$1:$J$29</definedName>
    <definedName name="_xlnm.Print_Titles" localSheetId="28">'5.5.1'!$2:$3</definedName>
    <definedName name="_xlnm.Print_Area" localSheetId="31">'6. Проведення закупівлі'!$A$1:$X$85</definedName>
    <definedName name="_xlnm.Print_Titles" localSheetId="31">'6. Проведення закупівлі'!$2:$5</definedName>
    <definedName name="Excel_BuiltIn_Print_Area" localSheetId="6">'4.3.1. Техн стан вимір Т'!$A$1:$AR$42</definedName>
    <definedName name="Excel_BuiltIn_Print_Area" localSheetId="31">'6. Проведення закупівлі'!$A$1:$X$29</definedName>
  </definedNames>
  <calcPr fullCalcOnLoad="1"/>
</workbook>
</file>

<file path=xl/sharedStrings.xml><?xml version="1.0" encoding="utf-8"?>
<sst xmlns="http://schemas.openxmlformats.org/spreadsheetml/2006/main" count="8211" uniqueCount="2424">
  <si>
    <t>Інвестиційна програма</t>
  </si>
  <si>
    <t xml:space="preserve">  Найменування ліцензіата</t>
  </si>
  <si>
    <t>ПАТ «ЕК «Херсонобленерго»</t>
  </si>
  <si>
    <t xml:space="preserve">  Прогнозний період</t>
  </si>
  <si>
    <t>з</t>
  </si>
  <si>
    <t>до</t>
  </si>
  <si>
    <t xml:space="preserve">  П'ятирічний період</t>
  </si>
  <si>
    <t>1. Перелік об'єктів незавершеного будівництва, модернізації та реконструкції</t>
  </si>
  <si>
    <t>№ з/п</t>
  </si>
  <si>
    <t>Найменування об'єктів</t>
  </si>
  <si>
    <t>Початок робіт (рік, місяць)</t>
  </si>
  <si>
    <t>Затверджена кошторисна вартість,
тис. грн
(з ПДВ)</t>
  </si>
  <si>
    <t>Обсяг здійсненого фінансування з початку виконання робіт на дату початку базового періоду, тис. грн (з ПДВ)</t>
  </si>
  <si>
    <t>Обсяг фінансування, передбачений інвестиційною програмою на базовий період,
тис. грн (з ПДВ)</t>
  </si>
  <si>
    <t>Вартість виконаних робіт (згідно з актами) з початку виконання робіт на дату початку базового періоду,
тис. грн (з ПДВ)</t>
  </si>
  <si>
    <t>Обсяг незавершеного будівництва станом на дату початку базового періоду,
тис. грн (з ПДВ)</t>
  </si>
  <si>
    <t>Залишок кошторисної вартості на дату початку базового періоду,
тис. грн (з ПДВ)</t>
  </si>
  <si>
    <t>Обсяг фінансування, передбачений інвестиційною програмою на прогнозний період,
тис. грн (з ПДВ)</t>
  </si>
  <si>
    <t>Характер робіт (нове будівництво, реконструкція, модернізація)</t>
  </si>
  <si>
    <t>Джерело фінансування</t>
  </si>
  <si>
    <t>Пропозиції щодо подальшого використання</t>
  </si>
  <si>
    <t>9=4-5</t>
  </si>
  <si>
    <t>СПК ХМЕМ в м.Херсон</t>
  </si>
  <si>
    <t>нове</t>
  </si>
  <si>
    <t>власні кошти</t>
  </si>
  <si>
    <t>введення в експлуатацію</t>
  </si>
  <si>
    <t>ПС-150"Хрещенівка"</t>
  </si>
  <si>
    <t>будівництво недоцільно</t>
  </si>
  <si>
    <t>ПС-150кВ "Качкарівка"</t>
  </si>
  <si>
    <t>ПС-150кВ "В.Рогачик"</t>
  </si>
  <si>
    <t>ПЛ-150кВ "Н.Троїцьк -Партизани"</t>
  </si>
  <si>
    <t>продовжити буд</t>
  </si>
  <si>
    <t>БСК на ПС150кВ "Чулаковка-Виноградово"</t>
  </si>
  <si>
    <t>ПЛ 150кВ "Каховська ГЕС - Микольська - ХТЕЦ"</t>
  </si>
  <si>
    <t>ПС-150кВ "Міська"</t>
  </si>
  <si>
    <t>АБК м.Каховка</t>
  </si>
  <si>
    <t>ПС-35кВ "Мирна"Каланч. р-н</t>
  </si>
  <si>
    <t>ПС-35кВ "Західна"</t>
  </si>
  <si>
    <t>ПС-35кВ "Щаслива"</t>
  </si>
  <si>
    <t>ПЛ-35кВ "Костянтинівка-Благовіщенка"</t>
  </si>
  <si>
    <t>введення</t>
  </si>
  <si>
    <t>ПС-35кВ "Червоний Чабан"</t>
  </si>
  <si>
    <t>ПЛ-150кВ "Каховка ГПП Дудчино"</t>
  </si>
  <si>
    <t>РЕП м.Цюрупинськ</t>
  </si>
  <si>
    <t>РЕП м.Гола Пристань</t>
  </si>
  <si>
    <t>РЕП смт Нововоронцівка</t>
  </si>
  <si>
    <t>РЕП м.Н.Каховка</t>
  </si>
  <si>
    <t>схема розвитку мереж</t>
  </si>
  <si>
    <t>ПЛ-35кВ "Благодатне"</t>
  </si>
  <si>
    <t>ПЛ-10кВ ПВР</t>
  </si>
  <si>
    <t>ПЛ-0.4кВ ПВР</t>
  </si>
  <si>
    <t>ПЛ-10кВ ПС"Мирна"Каланч.р-н</t>
  </si>
  <si>
    <t>ПВР майб років</t>
  </si>
  <si>
    <t>ПЛ-0,4кВ "Украінка"Н.Воронцов.р-н</t>
  </si>
  <si>
    <t>ПЛ-0,4кВ "Н.Сірогози"</t>
  </si>
  <si>
    <t>РП ЛЕП от ПС 154/35/10 м.Цюрупинськ</t>
  </si>
  <si>
    <t>АТС центрального вузла звязку</t>
  </si>
  <si>
    <t>АБК м.Каховка Каховського РЕЗ та ЕМ</t>
  </si>
  <si>
    <t>Виробнича база Каланчакського РЕЗ і ЕМ</t>
  </si>
  <si>
    <t>Гаражні бокси Лепетихського РЕЗ і ЕМ</t>
  </si>
  <si>
    <t>АБК м.Скадовськ Скадовського РЕЗ та ЕМ</t>
  </si>
  <si>
    <t>ПЛ-35 кВ "ХНПЗ-МИС-1" до ОРУ-35 кВ ПС-35/10 кВ "Сонячна"</t>
  </si>
  <si>
    <t>ПЛ-10 кВ (ком.№13) ПС-35/10 кВ "Восточная"</t>
  </si>
  <si>
    <t>ПЛ-10 кВ (ком.№8) ПС-35/10 кВ "Восточная"</t>
  </si>
  <si>
    <t>Енергосбитов.участ.,Робоча 82б</t>
  </si>
  <si>
    <t>АБК і кімнати відпочинку. Пестеля 5</t>
  </si>
  <si>
    <t>Багатономенклатурний склад</t>
  </si>
  <si>
    <t>КТП 6/04кВ ул.Яворницкого и Днепровой чайки пос.Янтарный г.Х</t>
  </si>
  <si>
    <t>ПКД</t>
  </si>
  <si>
    <t>КТП 6/04кВ ул.Степная и Садовая г.Херсон пос.Куйбышево</t>
  </si>
  <si>
    <t>Усього</t>
  </si>
  <si>
    <t>—</t>
  </si>
  <si>
    <t>Керівник ліцензіата</t>
  </si>
  <si>
    <t>_________________</t>
  </si>
  <si>
    <t>І.М.Сафронов</t>
  </si>
  <si>
    <t>(або особа, яка виконує його обов'язки)</t>
  </si>
  <si>
    <t>(підпис)</t>
  </si>
  <si>
    <t>(прізвище, ім'я, по батькові)</t>
  </si>
  <si>
    <t xml:space="preserve">    "____" ____________ 20___ року</t>
  </si>
  <si>
    <t>М. П.</t>
  </si>
  <si>
    <t xml:space="preserve">Головний бухгалтер </t>
  </si>
  <si>
    <t>_______________________________</t>
  </si>
  <si>
    <t>2. Розрахунок джерел фінансування інвестиційної програми (тис. грн без ПДВ)</t>
  </si>
  <si>
    <t>№ з\п</t>
  </si>
  <si>
    <t>Показники капіталовкладень</t>
  </si>
  <si>
    <t>Капіталовкладення на передачу електричної енергії</t>
  </si>
  <si>
    <t>Капіталовкладення на постачання електричної енергії</t>
  </si>
  <si>
    <t>1 клас</t>
  </si>
  <si>
    <t>2 клас</t>
  </si>
  <si>
    <t>усього</t>
  </si>
  <si>
    <t>базовий період</t>
  </si>
  <si>
    <t>прогнозний період</t>
  </si>
  <si>
    <t>Джерела фінансування</t>
  </si>
  <si>
    <t>1.1</t>
  </si>
  <si>
    <t>Власні кошти, у т.ч.</t>
  </si>
  <si>
    <t>1.1.1</t>
  </si>
  <si>
    <t xml:space="preserve"> амортизаційні відрахування</t>
  </si>
  <si>
    <t>1.1.2</t>
  </si>
  <si>
    <t xml:space="preserve"> прибуток на капітальні інвестиції</t>
  </si>
  <si>
    <t>1.1.3</t>
  </si>
  <si>
    <t xml:space="preserve"> операційні витрати</t>
  </si>
  <si>
    <t>1.1.4</t>
  </si>
  <si>
    <t xml:space="preserve"> інші доходи</t>
  </si>
  <si>
    <t>1.1.4.1</t>
  </si>
  <si>
    <t>кошти, отримані за перетоки реактивної енергії</t>
  </si>
  <si>
    <t>1.1.4.2</t>
  </si>
  <si>
    <t>додатково отримані кошти (50% вартості перевищення нормативних ТВЕ над фактичними)</t>
  </si>
  <si>
    <t>1.2</t>
  </si>
  <si>
    <t>Залучені кошти</t>
  </si>
  <si>
    <t>1.3</t>
  </si>
  <si>
    <t>Кредити</t>
  </si>
  <si>
    <t>1.4</t>
  </si>
  <si>
    <t>Іноземні інвестиції</t>
  </si>
  <si>
    <t>1.5</t>
  </si>
  <si>
    <t>Технічна допомога (гранти)</t>
  </si>
  <si>
    <t>1.6</t>
  </si>
  <si>
    <t xml:space="preserve"> Інші (розшифрувати)</t>
  </si>
  <si>
    <t>1.6.1</t>
  </si>
  <si>
    <t>невикористані кошти 2014 року</t>
  </si>
  <si>
    <t>Керівник ліцензіата                                         ___________________</t>
  </si>
  <si>
    <t>(або особа, яка виконує його обов'язки)                       (підпис)</t>
  </si>
  <si>
    <t>"____" ____________ 20___ року</t>
  </si>
  <si>
    <t xml:space="preserve">          М. П. </t>
  </si>
  <si>
    <t>3. План інвестицій за джерелами фінансування інвестиційної програми на 5 років</t>
  </si>
  <si>
    <t>Джерела фінансування
(тис. грн без ПДВ)</t>
  </si>
  <si>
    <t>Власні кошти</t>
  </si>
  <si>
    <t>Інші (розшифрувати)</t>
  </si>
  <si>
    <t>* Зазначити відповідний рік.</t>
  </si>
  <si>
    <t>4. Узагальнений технічний стан об'єктів електричних мереж</t>
  </si>
  <si>
    <t>Назва обладнання та
якісна оцінка*</t>
  </si>
  <si>
    <t>Одиниця виміру</t>
  </si>
  <si>
    <t>Технічний стан на початок прогнозного періоду</t>
  </si>
  <si>
    <t>Обсяги запланованих робіт на прогнозний період</t>
  </si>
  <si>
    <t>Прогнозний технічний стан на кінець прогнозного періоду з урахуванням обсягів запланованих робіт</t>
  </si>
  <si>
    <t>Повітряні лінії (ПЛ)-220 кВ, усього</t>
  </si>
  <si>
    <t>км
(по трасі)</t>
  </si>
  <si>
    <t>у доброму стані</t>
  </si>
  <si>
    <t>-</t>
  </si>
  <si>
    <t>підлягає реконструкції</t>
  </si>
  <si>
    <t>підлягає капітальному ремонту</t>
  </si>
  <si>
    <t>підлягає повній заміні</t>
  </si>
  <si>
    <t>ПЛ-110 (150) кВ, усього</t>
  </si>
  <si>
    <t>ПЛ-35 кВ, усього</t>
  </si>
  <si>
    <t>ПЛ-6 (10) кВ, усього</t>
  </si>
  <si>
    <t>ПЛ-0,4 кВ, усього</t>
  </si>
  <si>
    <t>Кабельні лінії (КЛ)-220 кВ, усього</t>
  </si>
  <si>
    <t>км</t>
  </si>
  <si>
    <t>з ізоляцією зі зшитого поліетилену</t>
  </si>
  <si>
    <t>КЛ-110 (150) кВ, усього</t>
  </si>
  <si>
    <t>КЛ-35 кВ, усього</t>
  </si>
  <si>
    <t>КЛ-6 (10) кВ, усього</t>
  </si>
  <si>
    <t>КЛ-0,4 кВ, усього</t>
  </si>
  <si>
    <t>Підстанції (ПС) з вищим класом напруги 220 кВ, усього</t>
  </si>
  <si>
    <t>шт.</t>
  </si>
  <si>
    <t>ПС з вищим класом напруги
110 (150) кВ, усього</t>
  </si>
  <si>
    <t>ПС з вищим класом напруги
35 кВ, усього</t>
  </si>
  <si>
    <t>Трансформаторні підстанції (ТП), розподільні пункти (РП)-6 (10) кВ, усього</t>
  </si>
  <si>
    <t>Силові трансформатори ПС вищою напругою 220 кВ, усього</t>
  </si>
  <si>
    <t>вимагають заміни з метою зниження технологічних витрат електричної енергії (ТВЕ)</t>
  </si>
  <si>
    <t>вимагають заміни як такі, що не підлягають ремонту</t>
  </si>
  <si>
    <t>Силові трансформатори ПС вищою напругою 110 (150) кВ, усього</t>
  </si>
  <si>
    <t>34+2**</t>
  </si>
  <si>
    <t>вимагають заміни з метою зниження ТВЕ</t>
  </si>
  <si>
    <t>2**</t>
  </si>
  <si>
    <t>Силові трансформатори ПС вищою напругою 35 кВ, усього</t>
  </si>
  <si>
    <t>вимагають заміни з метою зниження ТВЕ (адо підлягають капітальному ремонту</t>
  </si>
  <si>
    <t>Силові трансформатори ПС вищою напругою 6-10 кВ, усього</t>
  </si>
  <si>
    <t>* Оцінку необхідності капітального ремонту або повної заміни ліній електропередачі (ЛЕП) проводити за пріоритетом реального технічного стану, а не з урахуванням періодичності капітального ремонту.</t>
  </si>
  <si>
    <t>** Трансформатори 1Т та 2Т ПС-150/35/6кВ "ХНПЗ" без пристроїв РПН</t>
  </si>
  <si>
    <t>4.1. Характеристика електричних мереж</t>
  </si>
  <si>
    <t>Назва показника</t>
  </si>
  <si>
    <t>Одиниці виміру</t>
  </si>
  <si>
    <t>Станом на початок прогнозного періоду</t>
  </si>
  <si>
    <t>Очікується станом на кінець прогнозного періоду з урахуванням інвестиційної програми</t>
  </si>
  <si>
    <t>Довжина повітряних ліній електропередачі, усього по колах</t>
  </si>
  <si>
    <t>у т.ч.:</t>
  </si>
  <si>
    <t>напругою 220 кВ</t>
  </si>
  <si>
    <t>км / %</t>
  </si>
  <si>
    <t>напругою 150 кВ</t>
  </si>
  <si>
    <t xml:space="preserve">з них на дерев'яних опорах </t>
  </si>
  <si>
    <t>напругою 110 кВ</t>
  </si>
  <si>
    <t>напругою 35 кВ</t>
  </si>
  <si>
    <t>з них на дерев'яних опорах</t>
  </si>
  <si>
    <t>напругою 10 кВ</t>
  </si>
  <si>
    <t>напругою 6 кВ</t>
  </si>
  <si>
    <t>напругою 0,4 кВ і нижче</t>
  </si>
  <si>
    <t>з проводом стальним (ПС)</t>
  </si>
  <si>
    <t>з ізольованим проводом (магістральним)</t>
  </si>
  <si>
    <t>перекидок 0,4 кВ, усього</t>
  </si>
  <si>
    <t>шт. / км</t>
  </si>
  <si>
    <t>у т.ч. з ізольованими проводами (кабелями)</t>
  </si>
  <si>
    <t>Довжина кабельних ліній електропередачі, усього</t>
  </si>
  <si>
    <t>з них працюють понад 30 років</t>
  </si>
  <si>
    <t xml:space="preserve">напругою 0,4 кВ і нижче    </t>
  </si>
  <si>
    <t>Кількість власних знижувальних ПС 35-220 кВ та потужність силових трансформаторів на них, усього</t>
  </si>
  <si>
    <t>шт. / МВА</t>
  </si>
  <si>
    <t>220 кВ</t>
  </si>
  <si>
    <t>150 кВ</t>
  </si>
  <si>
    <t>110 кВ</t>
  </si>
  <si>
    <t>35кВ</t>
  </si>
  <si>
    <t>Кількість власних знижувальних ПС 35-220 кВ, усього,
з них такі, які мають:</t>
  </si>
  <si>
    <t>два і більше трансформатори</t>
  </si>
  <si>
    <t>шт. / %</t>
  </si>
  <si>
    <t>два і більше джерел живлення</t>
  </si>
  <si>
    <t>телемеханіку в повному обсязі</t>
  </si>
  <si>
    <t>пристрої компенсації ємкісного струму</t>
  </si>
  <si>
    <t>пристрої компенсації реактивної потужності</t>
  </si>
  <si>
    <t>Кількість та потужність силових трансформаторів, установлених на знижувальних підстанціях напругою 6-220 кВ (без трансформаторів  для підключення заземлювальних реакторів та трансформаторів власних потреб), усього</t>
  </si>
  <si>
    <t>з них працюють понад 25 років</t>
  </si>
  <si>
    <t>шт. / % / МВА</t>
  </si>
  <si>
    <t>напругою 110 кВ (150 кВ)</t>
  </si>
  <si>
    <t>напругою 6 - 10 кВ</t>
  </si>
  <si>
    <t>Кількість короткозамикачів, установлених на знижувальних підстанціях напругою 35-220 кВ, усього</t>
  </si>
  <si>
    <t>з них потребують заміни</t>
  </si>
  <si>
    <t>Кількість відокремлювачів, установлених на знижувальних підстанціях напругою 35-220 кВ, усього</t>
  </si>
  <si>
    <t>Кількість роз'єднувачів, установлених на знижувальних підстанціях напругою 35-220 кВ, усього</t>
  </si>
  <si>
    <t>Кількість вимикачів, установлених на об'єктах  електричних мереж напругою
6-220 кВ, усього</t>
  </si>
  <si>
    <t>у т. ч.:</t>
  </si>
  <si>
    <t>напругою 220 кВ, з них:</t>
  </si>
  <si>
    <t>масляних</t>
  </si>
  <si>
    <t>повітряних</t>
  </si>
  <si>
    <t>електромагнітних</t>
  </si>
  <si>
    <t>вакуумних</t>
  </si>
  <si>
    <t>елегазових, у .т.ч.:</t>
  </si>
  <si>
    <t xml:space="preserve"> бакових</t>
  </si>
  <si>
    <t xml:space="preserve"> колонкових</t>
  </si>
  <si>
    <t>напругою 150 кВ, з них:</t>
  </si>
  <si>
    <t>напругою 110 кВ, з них:</t>
  </si>
  <si>
    <t>напругою 35 кВ, з них:</t>
  </si>
  <si>
    <t>напругою 6-10 кВ, з них:</t>
  </si>
  <si>
    <t>Кількість вимикачів, що випрацювали термін служби</t>
  </si>
  <si>
    <t>напругою 6-10 кВ</t>
  </si>
  <si>
    <t>Кількість вимикачів, що не відповідають струмам короткого замикання в електромережі, але експлуатуються, усього</t>
  </si>
  <si>
    <t>Кількість і потужність підстанцій
6-10/0,4 кВ, усього</t>
  </si>
  <si>
    <t>відритих</t>
  </si>
  <si>
    <t xml:space="preserve">   однотрансформаторних</t>
  </si>
  <si>
    <t xml:space="preserve">      з них щоглових</t>
  </si>
  <si>
    <t xml:space="preserve">   двотрансформаторних</t>
  </si>
  <si>
    <t>закритих</t>
  </si>
  <si>
    <t>Кількість РП 6-20 кВ, усього</t>
  </si>
  <si>
    <t>Кількість повітряних фідерів
6-10 кВ, усього</t>
  </si>
  <si>
    <t>довжиною з відгалуженнями до
15 км</t>
  </si>
  <si>
    <t>з відгалуженями від 15 до 50 км</t>
  </si>
  <si>
    <t>довжиною з відгалуженнями понад
50 км</t>
  </si>
  <si>
    <t>Кількість лінійних та підстанціонних роз'єднувачів напругою 6-10 кВ, усього</t>
  </si>
  <si>
    <t>Кількість вимикачів  навантаження 6-10 кВ, усього</t>
  </si>
  <si>
    <t xml:space="preserve">Довжина грозозахисного троса по трасі ПЛ 35-220 кВ, усього </t>
  </si>
  <si>
    <t>з них підлягають заміні та відновленню</t>
  </si>
  <si>
    <t>на лініях напругою 220 кВ</t>
  </si>
  <si>
    <t>на лініях напругою 150 кВ</t>
  </si>
  <si>
    <t>на лініях напругою 110 кВ</t>
  </si>
  <si>
    <t>на лініях напругою 35 кВ</t>
  </si>
  <si>
    <t>Кількість обмежувачів перенапруги (ОПН) , усього</t>
  </si>
  <si>
    <t>4.2. Інформація щодо лічильників електричної енергії на початок прогнозного періоду</t>
  </si>
  <si>
    <t>У промислових споживачів</t>
  </si>
  <si>
    <t>У промислових споживачів (продовження)</t>
  </si>
  <si>
    <t>Лічильники</t>
  </si>
  <si>
    <t>Кількість точок обліку всього, шт.</t>
  </si>
  <si>
    <t>Кількість  безоблікових точок обліку, шт.</t>
  </si>
  <si>
    <t xml:space="preserve">                  Кількість установлених лічильників, шт.</t>
  </si>
  <si>
    <t>Кількість лічильників, 
що підлягають заміні за планом у 2016 році, шт.</t>
  </si>
  <si>
    <t>Фактично 
замінено у 2015 році, шт.</t>
  </si>
  <si>
    <t>ПЕРЕВІРКА</t>
  </si>
  <si>
    <t xml:space="preserve">             Кількість установлених лічильників, шт.</t>
  </si>
  <si>
    <t>у тому числі:</t>
  </si>
  <si>
    <t>індукційні лічильники</t>
  </si>
  <si>
    <t>електронні лічильники</t>
  </si>
  <si>
    <t xml:space="preserve">на балансі </t>
  </si>
  <si>
    <t>з простроче-
ним терміном повірки</t>
  </si>
  <si>
    <t>багатотарифні</t>
  </si>
  <si>
    <t xml:space="preserve">з поперед-
ньою 
оплатою </t>
  </si>
  <si>
    <t>клас точності</t>
  </si>
  <si>
    <t>строк експлуатації                                                                                     (у роках)</t>
  </si>
  <si>
    <t>клас  точності</t>
  </si>
  <si>
    <t>строк експлуатації                                               (у роках)</t>
  </si>
  <si>
    <t>ліцензіата</t>
  </si>
  <si>
    <t>споживачів</t>
  </si>
  <si>
    <t>індукцій-
них</t>
  </si>
  <si>
    <t>електрон-
них</t>
  </si>
  <si>
    <t>1,0 і краще</t>
  </si>
  <si>
    <t>до 4</t>
  </si>
  <si>
    <t>до 8</t>
  </si>
  <si>
    <t>до 12</t>
  </si>
  <si>
    <t>більше 12</t>
  </si>
  <si>
    <t>1,0 
та краще</t>
  </si>
  <si>
    <t>до 6</t>
  </si>
  <si>
    <t>більше 6</t>
  </si>
  <si>
    <t>2=3+4</t>
  </si>
  <si>
    <t>4=5+6=
=16+24</t>
  </si>
  <si>
    <t>(2)=(3+4)</t>
  </si>
  <si>
    <t>(4)=(5+6)</t>
  </si>
  <si>
    <t>10=11+12</t>
  </si>
  <si>
    <t>13=14+15</t>
  </si>
  <si>
    <t>(10)=(11+12)</t>
  </si>
  <si>
    <t>(13)=(14+15)</t>
  </si>
  <si>
    <t>Х</t>
  </si>
  <si>
    <t>16=17+18+19=
=20+21+22+23</t>
  </si>
  <si>
    <t>(16)=(17+18+19)</t>
  </si>
  <si>
    <t>(16)=(20+21+22+23)</t>
  </si>
  <si>
    <t>24=25+26=
=27+28</t>
  </si>
  <si>
    <t>(25+26)=(27+28)</t>
  </si>
  <si>
    <t>(4)=(16+24)</t>
  </si>
  <si>
    <t>1 фазні</t>
  </si>
  <si>
    <t>3 фазні</t>
  </si>
  <si>
    <t xml:space="preserve">Разом </t>
  </si>
  <si>
    <t xml:space="preserve">У непромислових споживачів </t>
  </si>
  <si>
    <t>У непромислових споживачів (продовження)</t>
  </si>
  <si>
    <t xml:space="preserve">з поперед-
ньою оплатою </t>
  </si>
  <si>
    <t xml:space="preserve">У побутових споживачів </t>
  </si>
  <si>
    <t>У побутових споживачів (продовження)</t>
  </si>
  <si>
    <t xml:space="preserve">                   Кількість встановлених лічильників, шт.</t>
  </si>
  <si>
    <t>строк експлуатації                    
(у роках)</t>
  </si>
  <si>
    <t>до 16</t>
  </si>
  <si>
    <t>до 24</t>
  </si>
  <si>
    <t>більше 24</t>
  </si>
  <si>
    <t>Таблиця 4.А</t>
  </si>
  <si>
    <t>Усього (продовження)</t>
  </si>
  <si>
    <t>індукційних</t>
  </si>
  <si>
    <t>електронних</t>
  </si>
  <si>
    <t>з простро-
ченим терміном повірки</t>
  </si>
  <si>
    <t>4=5+6=
=7+8</t>
  </si>
  <si>
    <t>12=13+14</t>
  </si>
  <si>
    <t>15=16+17</t>
  </si>
  <si>
    <t>(16)=(17+18)</t>
  </si>
  <si>
    <t>(4)=(7+8)</t>
  </si>
  <si>
    <t>18=19+20+21=
=22+23+24+25</t>
  </si>
  <si>
    <t>26=27+28=
=29+30</t>
  </si>
  <si>
    <t>Разом</t>
  </si>
  <si>
    <t xml:space="preserve">4.2.1. Стан обліку електричної енергії у промислових споживачів на початок прогнозного періоду </t>
  </si>
  <si>
    <t>Тип приладу обліку (повне маркування)</t>
  </si>
  <si>
    <t>Кількість приладів обліку, шт.</t>
  </si>
  <si>
    <t>Виробник приладу обліку</t>
  </si>
  <si>
    <t>Рівень напруги ЛЕП, кВ</t>
  </si>
  <si>
    <t>Клас точності приладу обліку</t>
  </si>
  <si>
    <t>Кількість лічильників, які не відповідають вимогам нормативних документів</t>
  </si>
  <si>
    <t>Примітка</t>
  </si>
  <si>
    <t>SL 7000</t>
  </si>
  <si>
    <t>Шлюмберже</t>
  </si>
  <si>
    <t>0.5</t>
  </si>
  <si>
    <t>немає</t>
  </si>
  <si>
    <t>СТК3</t>
  </si>
  <si>
    <t>Телекарт</t>
  </si>
  <si>
    <t>СР4У-И673</t>
  </si>
  <si>
    <t>ЛЭМЗ</t>
  </si>
  <si>
    <t>СА3У-И670М</t>
  </si>
  <si>
    <t>NP-03</t>
  </si>
  <si>
    <t>АДД-Энергия</t>
  </si>
  <si>
    <t>EPQS</t>
  </si>
  <si>
    <t>Скайтекс Элгама</t>
  </si>
  <si>
    <t>10(6)</t>
  </si>
  <si>
    <t>НІК2303</t>
  </si>
  <si>
    <t>НИК-Электроника</t>
  </si>
  <si>
    <t>ЕвроАльфа</t>
  </si>
  <si>
    <t>Эльстер Метроникс</t>
  </si>
  <si>
    <t>ZMD</t>
  </si>
  <si>
    <t>Лэндис</t>
  </si>
  <si>
    <t>EMS</t>
  </si>
  <si>
    <t>LZQM</t>
  </si>
  <si>
    <t>ЦЭ6805</t>
  </si>
  <si>
    <t>Энергомера</t>
  </si>
  <si>
    <t>Дельта 8010</t>
  </si>
  <si>
    <t>Днеста</t>
  </si>
  <si>
    <t>СА3У-И681</t>
  </si>
  <si>
    <t>ЕТ</t>
  </si>
  <si>
    <t>Елвин</t>
  </si>
  <si>
    <t>Меркурий</t>
  </si>
  <si>
    <t>Инкотекс</t>
  </si>
  <si>
    <t>СА4Е-5030</t>
  </si>
  <si>
    <t>Росток</t>
  </si>
  <si>
    <t>ЦЭ-6803В</t>
  </si>
  <si>
    <t>Енергомера</t>
  </si>
  <si>
    <t>СТ-ЭА05</t>
  </si>
  <si>
    <t>Коммунар</t>
  </si>
  <si>
    <t>ZMG</t>
  </si>
  <si>
    <t>Ф68700В</t>
  </si>
  <si>
    <t>NP-06</t>
  </si>
  <si>
    <t>Телетек</t>
  </si>
  <si>
    <t>ЛО-3Т</t>
  </si>
  <si>
    <t>Облик</t>
  </si>
  <si>
    <t>ЦЭ6811</t>
  </si>
  <si>
    <t>НІК2301</t>
  </si>
  <si>
    <t>СТ-ЭА08</t>
  </si>
  <si>
    <t>СА4У-И678</t>
  </si>
  <si>
    <t>СА4У-И672М</t>
  </si>
  <si>
    <t>СА4-195</t>
  </si>
  <si>
    <t>Эхо</t>
  </si>
  <si>
    <t>СА4У-196</t>
  </si>
  <si>
    <t>СА4-198</t>
  </si>
  <si>
    <t>СА4-199</t>
  </si>
  <si>
    <t>СА4-5001</t>
  </si>
  <si>
    <t>MTX</t>
  </si>
  <si>
    <t>А4У-3</t>
  </si>
  <si>
    <t>Электрон-Электра</t>
  </si>
  <si>
    <t>СТ-ЭА01</t>
  </si>
  <si>
    <t>ЕМТ</t>
  </si>
  <si>
    <t>ЕМР</t>
  </si>
  <si>
    <t>С52а</t>
  </si>
  <si>
    <t>PAFAL</t>
  </si>
  <si>
    <t>СР4-5002</t>
  </si>
  <si>
    <t>А4-5Д</t>
  </si>
  <si>
    <t>Драгоман-Ел</t>
  </si>
  <si>
    <t>Т-2СА43</t>
  </si>
  <si>
    <t>АЕМ</t>
  </si>
  <si>
    <t>СА4У-И682</t>
  </si>
  <si>
    <t>СР4-И679</t>
  </si>
  <si>
    <t>ЛТЕ 1.03</t>
  </si>
  <si>
    <t>Меридиан</t>
  </si>
  <si>
    <t>ЦЭ6812</t>
  </si>
  <si>
    <t>ЦЭ-6807</t>
  </si>
  <si>
    <t>0.22</t>
  </si>
  <si>
    <t>СО-ЭА05</t>
  </si>
  <si>
    <t>СО-ЭА09</t>
  </si>
  <si>
    <t>НІК2102</t>
  </si>
  <si>
    <t>СОИ-446</t>
  </si>
  <si>
    <t>СО-U449М1</t>
  </si>
  <si>
    <t>СО-2</t>
  </si>
  <si>
    <t>Харьковский завод электроаппаратуры</t>
  </si>
  <si>
    <t>5СМ4</t>
  </si>
  <si>
    <t>СО-197</t>
  </si>
  <si>
    <t>СО-5000</t>
  </si>
  <si>
    <t>СЕА-101</t>
  </si>
  <si>
    <t>СЕА Электроникс</t>
  </si>
  <si>
    <t>СТК1</t>
  </si>
  <si>
    <t>ЕТО</t>
  </si>
  <si>
    <t>ЛМ-1Т</t>
  </si>
  <si>
    <t>Золочевский радиозавод</t>
  </si>
  <si>
    <t>СЕ-101</t>
  </si>
  <si>
    <t>СОЛО</t>
  </si>
  <si>
    <t>СО-ЭА10Д</t>
  </si>
  <si>
    <t>СОЭАК2М</t>
  </si>
  <si>
    <t>ЛЕ1101</t>
  </si>
  <si>
    <t>СО-5У</t>
  </si>
  <si>
    <t>СОЕ-5020Н</t>
  </si>
  <si>
    <t>СОЕ-5028</t>
  </si>
  <si>
    <t>СОЭЭ-6705</t>
  </si>
  <si>
    <t>DDS-UA</t>
  </si>
  <si>
    <t>ТОВ "Енергозберігаючі системи"</t>
  </si>
  <si>
    <t>ZCF</t>
  </si>
  <si>
    <t xml:space="preserve">4.2.2. Стан обліку електричної енергії у промислових споживачів </t>
  </si>
  <si>
    <t>Лічильники із строком експлуатації</t>
  </si>
  <si>
    <t>Наявний станом на початок прогнозного періоду</t>
  </si>
  <si>
    <t>Прогнозний стан на кінець прогнозного періоду</t>
  </si>
  <si>
    <t>кількість, шт.</t>
  </si>
  <si>
    <t>відсоток від загальної кількості</t>
  </si>
  <si>
    <t>до 8 років</t>
  </si>
  <si>
    <t>8 - 20 років</t>
  </si>
  <si>
    <t>20 - 30 років</t>
  </si>
  <si>
    <t>більше 30 років</t>
  </si>
  <si>
    <t>відсутні</t>
  </si>
  <si>
    <t xml:space="preserve">4.2.3. Стан обліку електричної енергії у населення на початок прогнозного періоду </t>
  </si>
  <si>
    <t>Загальна кількість точок обліку</t>
  </si>
  <si>
    <t>Кількість точок обліку у сільській місцевості</t>
  </si>
  <si>
    <t>Кількість точок обліку у містах</t>
  </si>
  <si>
    <t>Прилади обліку</t>
  </si>
  <si>
    <t>індукційні</t>
  </si>
  <si>
    <t>електронні</t>
  </si>
  <si>
    <t>клас точності гірше 2,0</t>
  </si>
  <si>
    <t>клас точності  2,0 та краще</t>
  </si>
  <si>
    <t>з імпульсним виходом</t>
  </si>
  <si>
    <t>без імпульсного виходу</t>
  </si>
  <si>
    <t xml:space="preserve">4.2.4. Стан обліку електричної енергії у населення </t>
  </si>
  <si>
    <t>Наявний стан на початок прогнозного періоду</t>
  </si>
  <si>
    <t>4.3. Стан комерційного обліку електричної енергії на початок прогнозного періоду*</t>
  </si>
  <si>
    <t>Найменування підстанцій (станцій) та приєднань</t>
  </si>
  <si>
    <t>Клас точності лічильника (необхідний)</t>
  </si>
  <si>
    <t>Клас точності лічильника (наявний)</t>
  </si>
  <si>
    <t>Тип лічильника прийому/
віддачі</t>
  </si>
  <si>
    <t>Виробник лічильників</t>
  </si>
  <si>
    <t>Відповідність лічильника вимогам Інструкції про порядок комерційного обліку електричної енергії**</t>
  </si>
  <si>
    <t>Річний обсяг передачі електричної енергії через точку обліку,
тис. кВт·год</t>
  </si>
  <si>
    <t>Відповідність точки обліку вимогам Інструкції про порядок комерційного обліку електричної енергії**</t>
  </si>
  <si>
    <t>Наявність дублюючого лічильника</t>
  </si>
  <si>
    <t>Кількість трансформаторів напруги, що підлягають заміні (встановленню), шт.</t>
  </si>
  <si>
    <t>Кількість трансформаторів струму, що підлягають заміні (встановленню), шт.</t>
  </si>
  <si>
    <r>
      <t xml:space="preserve"> </t>
    </r>
    <r>
      <rPr>
        <sz val="10"/>
        <rFont val="Arial"/>
        <family val="2"/>
      </rPr>
      <t>ПС-330  Херсонська</t>
    </r>
  </si>
  <si>
    <t xml:space="preserve">  - ХНПЗ-1</t>
  </si>
  <si>
    <t>0,5</t>
  </si>
  <si>
    <t>Actaris</t>
  </si>
  <si>
    <t>відповідає</t>
  </si>
  <si>
    <t>є</t>
  </si>
  <si>
    <t xml:space="preserve">  - ХНПЗ-2</t>
  </si>
  <si>
    <t xml:space="preserve">  - ОП-150</t>
  </si>
  <si>
    <t>SL 761</t>
  </si>
  <si>
    <r>
      <t xml:space="preserve"> </t>
    </r>
    <r>
      <rPr>
        <sz val="10"/>
        <rFont val="Arial"/>
        <family val="2"/>
      </rPr>
      <t>ПС-330  Каховська</t>
    </r>
  </si>
  <si>
    <t xml:space="preserve">    - ГЕС-1</t>
  </si>
  <si>
    <t>SL 761В</t>
  </si>
  <si>
    <t xml:space="preserve">    - ГЕС-2</t>
  </si>
  <si>
    <t xml:space="preserve">    - ГНС-1</t>
  </si>
  <si>
    <t xml:space="preserve">    - ГНС-2</t>
  </si>
  <si>
    <r>
      <t xml:space="preserve">    </t>
    </r>
    <r>
      <rPr>
        <sz val="10"/>
        <rFont val="Arial"/>
        <family val="2"/>
      </rPr>
      <t>- Цюрупинськ</t>
    </r>
  </si>
  <si>
    <r>
      <t xml:space="preserve">    </t>
    </r>
    <r>
      <rPr>
        <sz val="10"/>
        <rFont val="Arial"/>
        <family val="2"/>
      </rPr>
      <t>- Віноградово</t>
    </r>
  </si>
  <si>
    <r>
      <t xml:space="preserve">    </t>
    </r>
    <r>
      <rPr>
        <sz val="10"/>
        <rFont val="Arial"/>
        <family val="2"/>
      </rPr>
      <t>- Дудчино</t>
    </r>
  </si>
  <si>
    <t xml:space="preserve">    - ОП-150</t>
  </si>
  <si>
    <r>
      <t xml:space="preserve">    </t>
    </r>
    <r>
      <rPr>
        <sz val="10"/>
        <rFont val="Arial"/>
        <family val="2"/>
      </rPr>
      <t>- Таврійська</t>
    </r>
  </si>
  <si>
    <t>1.0</t>
  </si>
  <si>
    <t>SL 761С</t>
  </si>
  <si>
    <t xml:space="preserve">    - Коробки</t>
  </si>
  <si>
    <t xml:space="preserve">    - Щорса-1</t>
  </si>
  <si>
    <t xml:space="preserve">    - Щорса-2</t>
  </si>
  <si>
    <t xml:space="preserve">    - ЕМЗ-1</t>
  </si>
  <si>
    <t xml:space="preserve">    - ЕМЗ-2</t>
  </si>
  <si>
    <r>
      <t xml:space="preserve">    </t>
    </r>
    <r>
      <rPr>
        <sz val="10"/>
        <rFont val="Arial"/>
        <family val="2"/>
      </rPr>
      <t>- Чорнянка</t>
    </r>
  </si>
  <si>
    <r>
      <t xml:space="preserve">    </t>
    </r>
    <r>
      <rPr>
        <sz val="10"/>
        <rFont val="Arial"/>
        <family val="2"/>
      </rPr>
      <t>- Берислав</t>
    </r>
  </si>
  <si>
    <r>
      <t xml:space="preserve">    </t>
    </r>
    <r>
      <rPr>
        <sz val="10"/>
        <rFont val="Arial"/>
        <family val="2"/>
      </rPr>
      <t>- Токарівка</t>
    </r>
  </si>
  <si>
    <t xml:space="preserve">    - Ф-601</t>
  </si>
  <si>
    <t xml:space="preserve">    - Ф-602</t>
  </si>
  <si>
    <t xml:space="preserve">    - Ф-603</t>
  </si>
  <si>
    <t xml:space="preserve">    - Ф-604</t>
  </si>
  <si>
    <t xml:space="preserve">    - Ф-606</t>
  </si>
  <si>
    <t xml:space="preserve">    - Ф-607</t>
  </si>
  <si>
    <t xml:space="preserve">    - Ф-621</t>
  </si>
  <si>
    <t xml:space="preserve">    - Ф-622</t>
  </si>
  <si>
    <t xml:space="preserve">    - Ф-623</t>
  </si>
  <si>
    <t xml:space="preserve">    - Ф-624</t>
  </si>
  <si>
    <t xml:space="preserve">    - Ф-625</t>
  </si>
  <si>
    <t xml:space="preserve">    - Ф-626</t>
  </si>
  <si>
    <t xml:space="preserve">    - Ф-627</t>
  </si>
  <si>
    <t xml:space="preserve">    - Ф-628</t>
  </si>
  <si>
    <t xml:space="preserve">    - Ф-629</t>
  </si>
  <si>
    <t xml:space="preserve">    - Ф-630</t>
  </si>
  <si>
    <t xml:space="preserve">    - Ф-631</t>
  </si>
  <si>
    <r>
      <t xml:space="preserve"> </t>
    </r>
    <r>
      <rPr>
        <sz val="10"/>
        <rFont val="Arial"/>
        <family val="2"/>
      </rPr>
      <t>Каховська  ГЕС</t>
    </r>
  </si>
  <si>
    <r>
      <t xml:space="preserve">    </t>
    </r>
    <r>
      <rPr>
        <sz val="10"/>
        <rFont val="Arial"/>
        <family val="2"/>
      </rPr>
      <t>- Микільська Л.64</t>
    </r>
  </si>
  <si>
    <t>A1802RAL</t>
  </si>
  <si>
    <t>Elster Metronika</t>
  </si>
  <si>
    <r>
      <t xml:space="preserve">    </t>
    </r>
    <r>
      <rPr>
        <sz val="10"/>
        <rFont val="Arial"/>
        <family val="2"/>
      </rPr>
      <t>- Ках. ГПП Л.65</t>
    </r>
  </si>
  <si>
    <r>
      <t xml:space="preserve">    </t>
    </r>
    <r>
      <rPr>
        <sz val="10"/>
        <rFont val="Arial"/>
        <family val="2"/>
      </rPr>
      <t>- Ках. ГПП Л.67</t>
    </r>
  </si>
  <si>
    <r>
      <t xml:space="preserve">    </t>
    </r>
    <r>
      <rPr>
        <sz val="10"/>
        <rFont val="Arial"/>
        <family val="2"/>
      </rPr>
      <t>- Нафтопровід Л.68</t>
    </r>
  </si>
  <si>
    <r>
      <t xml:space="preserve">    </t>
    </r>
    <r>
      <rPr>
        <sz val="10"/>
        <rFont val="Arial"/>
        <family val="2"/>
      </rPr>
      <t>- Нафтопровід Л. 69</t>
    </r>
  </si>
  <si>
    <r>
      <t xml:space="preserve">    </t>
    </r>
    <r>
      <rPr>
        <sz val="10"/>
        <rFont val="Arial"/>
        <family val="2"/>
      </rPr>
      <t>- Шлюз ф.613</t>
    </r>
  </si>
  <si>
    <t>Elhama EMH</t>
  </si>
  <si>
    <t xml:space="preserve">    - ОВ (М1)</t>
  </si>
  <si>
    <r>
      <t xml:space="preserve"> </t>
    </r>
    <r>
      <rPr>
        <sz val="10"/>
        <rFont val="Arial"/>
        <family val="2"/>
      </rPr>
      <t>відповідає</t>
    </r>
  </si>
  <si>
    <t xml:space="preserve">    - ОВ (М-2)</t>
  </si>
  <si>
    <r>
      <t xml:space="preserve"> </t>
    </r>
    <r>
      <rPr>
        <sz val="10"/>
        <rFont val="Arial"/>
        <family val="2"/>
      </rPr>
      <t>ПС-150 П.Покровська</t>
    </r>
  </si>
  <si>
    <r>
      <t xml:space="preserve">    </t>
    </r>
    <r>
      <rPr>
        <sz val="10"/>
        <rFont val="Arial"/>
        <family val="2"/>
      </rPr>
      <t>- Жовтнева</t>
    </r>
  </si>
  <si>
    <t>AДД-Энергия</t>
  </si>
  <si>
    <r>
      <t xml:space="preserve">    </t>
    </r>
    <r>
      <rPr>
        <sz val="10"/>
        <rFont val="Arial"/>
        <family val="2"/>
      </rPr>
      <t>- Південна</t>
    </r>
  </si>
  <si>
    <r>
      <t xml:space="preserve">    </t>
    </r>
    <r>
      <rPr>
        <sz val="10"/>
        <rFont val="Arial"/>
        <family val="2"/>
      </rPr>
      <t>- Прибугська</t>
    </r>
  </si>
  <si>
    <r>
      <t xml:space="preserve">    </t>
    </r>
    <r>
      <rPr>
        <sz val="10"/>
        <rFont val="Arial"/>
        <family val="2"/>
      </rPr>
      <t>- Інгулецька</t>
    </r>
  </si>
  <si>
    <t xml:space="preserve"> ПС-35  Калуга</t>
  </si>
  <si>
    <r>
      <t xml:space="preserve">    </t>
    </r>
    <r>
      <rPr>
        <sz val="10"/>
        <rFont val="Arial"/>
        <family val="2"/>
      </rPr>
      <t>- Б. Криниця</t>
    </r>
  </si>
  <si>
    <t>ZFB-405</t>
  </si>
  <si>
    <t>Landis &amp; Gir</t>
  </si>
  <si>
    <r>
      <t xml:space="preserve"> </t>
    </r>
    <r>
      <rPr>
        <sz val="10"/>
        <rFont val="Arial"/>
        <family val="2"/>
      </rPr>
      <t>ПС-35 Тамарино</t>
    </r>
  </si>
  <si>
    <r>
      <t xml:space="preserve">    </t>
    </r>
    <r>
      <rPr>
        <sz val="10"/>
        <rFont val="Arial"/>
        <family val="2"/>
      </rPr>
      <t>- 1Т Ввід 10 кВ</t>
    </r>
  </si>
  <si>
    <t xml:space="preserve"> відповідає</t>
  </si>
  <si>
    <t xml:space="preserve">    - ТВП-1</t>
  </si>
  <si>
    <r>
      <t xml:space="preserve"> </t>
    </r>
    <r>
      <rPr>
        <sz val="10"/>
        <rFont val="Arial"/>
        <family val="2"/>
      </rPr>
      <t>ПС-35 Калинінська</t>
    </r>
  </si>
  <si>
    <r>
      <t xml:space="preserve">    </t>
    </r>
    <r>
      <rPr>
        <sz val="10"/>
        <rFont val="Arial"/>
        <family val="2"/>
      </rPr>
      <t>- Мічурінська</t>
    </r>
  </si>
  <si>
    <r>
      <t xml:space="preserve"> </t>
    </r>
    <r>
      <rPr>
        <sz val="10"/>
        <rFont val="Arial"/>
        <family val="2"/>
      </rPr>
      <t>ПС-35 Кочубіївка</t>
    </r>
  </si>
  <si>
    <r>
      <t xml:space="preserve">    </t>
    </r>
    <r>
      <rPr>
        <sz val="10"/>
        <rFont val="Arial"/>
        <family val="2"/>
      </rPr>
      <t>- Ввід 10 2Т</t>
    </r>
  </si>
  <si>
    <t xml:space="preserve">    - ТВП-2</t>
  </si>
  <si>
    <t>NIK 2303</t>
  </si>
  <si>
    <t>NIK</t>
  </si>
  <si>
    <t>ПС-35 Геройська</t>
  </si>
  <si>
    <t xml:space="preserve">  - Ф-833</t>
  </si>
  <si>
    <t>SL 761В071</t>
  </si>
  <si>
    <t>Лучівська філія концерну РРТ</t>
  </si>
  <si>
    <t xml:space="preserve"> - ТП мехмайстерні, ком. 7</t>
  </si>
  <si>
    <t xml:space="preserve"> - КРУН -6 кВ, ТЗ-2, ком 4</t>
  </si>
  <si>
    <t xml:space="preserve"> ПС-220  Титан</t>
  </si>
  <si>
    <r>
      <t xml:space="preserve">    </t>
    </r>
    <r>
      <rPr>
        <sz val="10"/>
        <rFont val="Arial"/>
        <family val="2"/>
      </rPr>
      <t>- Мирна ф.1</t>
    </r>
  </si>
  <si>
    <r>
      <t xml:space="preserve">    </t>
    </r>
    <r>
      <rPr>
        <sz val="10"/>
        <rFont val="Arial"/>
        <family val="2"/>
      </rPr>
      <t>- Р 2  ф.2</t>
    </r>
  </si>
  <si>
    <t>ZFB-410</t>
  </si>
  <si>
    <r>
      <t xml:space="preserve">    </t>
    </r>
    <r>
      <rPr>
        <sz val="10"/>
        <rFont val="Arial"/>
        <family val="2"/>
      </rPr>
      <t>- Ключова  ф.14</t>
    </r>
  </si>
  <si>
    <r>
      <t xml:space="preserve"> </t>
    </r>
    <r>
      <rPr>
        <sz val="10"/>
        <rFont val="Arial"/>
        <family val="2"/>
      </rPr>
      <t>ПС-150 Н.Троїцька</t>
    </r>
  </si>
  <si>
    <r>
      <t xml:space="preserve">    </t>
    </r>
    <r>
      <rPr>
        <sz val="10"/>
        <rFont val="Arial"/>
        <family val="2"/>
      </rPr>
      <t>- Партизани (т)</t>
    </r>
  </si>
  <si>
    <r>
      <t xml:space="preserve"> </t>
    </r>
    <r>
      <rPr>
        <sz val="10"/>
        <rFont val="Arial"/>
        <family val="2"/>
      </rPr>
      <t>ПС-150 Партизани (т)</t>
    </r>
  </si>
  <si>
    <t xml:space="preserve">         - Партизани  ф.31</t>
  </si>
  <si>
    <t>EA05-RL-P2</t>
  </si>
  <si>
    <t xml:space="preserve">         - Партизани  ф.32</t>
  </si>
  <si>
    <t xml:space="preserve">         - Партизани  ф.33</t>
  </si>
  <si>
    <t>EA05-RL-P3</t>
  </si>
  <si>
    <t xml:space="preserve">         - Партизани  ф.11</t>
  </si>
  <si>
    <t xml:space="preserve">         - Партизани  ф.12</t>
  </si>
  <si>
    <t xml:space="preserve">         - Партизани  ф.409</t>
  </si>
  <si>
    <t xml:space="preserve">         - Партизани  ф.410</t>
  </si>
  <si>
    <t>ПС-35 Сокологірна</t>
  </si>
  <si>
    <t xml:space="preserve">   - Сокологірна ф.32</t>
  </si>
  <si>
    <t>ПС-35 Салькове</t>
  </si>
  <si>
    <t xml:space="preserve">  - Салькове Л-409</t>
  </si>
  <si>
    <t>EA05-RL-P2С-3</t>
  </si>
  <si>
    <t xml:space="preserve">  - Салькове Л-410</t>
  </si>
  <si>
    <t xml:space="preserve">   - Салькове ф.32</t>
  </si>
  <si>
    <t xml:space="preserve">   - Салькове Сх.11</t>
  </si>
  <si>
    <t xml:space="preserve">   - Салькове КТП-1С</t>
  </si>
  <si>
    <t>SL 761B</t>
  </si>
  <si>
    <t>ПС-35 Чонгар</t>
  </si>
  <si>
    <t xml:space="preserve">  - Чонгар ф.14</t>
  </si>
  <si>
    <t xml:space="preserve">  -Чонгар КТП-74, ДСОЕЗ</t>
  </si>
  <si>
    <t xml:space="preserve">  - Чонгар Л-102</t>
  </si>
  <si>
    <t>ПС-35 Генічеська</t>
  </si>
  <si>
    <t xml:space="preserve">    - Генічеськ ф. 649</t>
  </si>
  <si>
    <t>A1R-3-0L</t>
  </si>
  <si>
    <r>
      <t xml:space="preserve">    </t>
    </r>
    <r>
      <rPr>
        <sz val="10"/>
        <rFont val="Arial"/>
        <family val="2"/>
      </rPr>
      <t>- Генічеськ ф. 641, КТП-049</t>
    </r>
  </si>
  <si>
    <t>ACE 6000</t>
  </si>
  <si>
    <t>ПС-35 Стрілкове</t>
  </si>
  <si>
    <t xml:space="preserve"> - Стрілкове ф. 723, КТП-911</t>
  </si>
  <si>
    <t>ПС-35 Генгірка</t>
  </si>
  <si>
    <t xml:space="preserve">  - Генгірка ф. 681</t>
  </si>
  <si>
    <t xml:space="preserve">  - Генгірка ф. 682</t>
  </si>
  <si>
    <t xml:space="preserve">  - Генгірка ф. 633, КТП-48</t>
  </si>
  <si>
    <t>ПС-150 Новоолексіївка</t>
  </si>
  <si>
    <t xml:space="preserve">  - Новоолексіївка ф. 714, ТП-5</t>
  </si>
  <si>
    <t xml:space="preserve">  - Новоолексіївка КТП-1С</t>
  </si>
  <si>
    <t xml:space="preserve">  - Новоолексіївка ЦРП</t>
  </si>
  <si>
    <r>
      <t xml:space="preserve"> </t>
    </r>
    <r>
      <rPr>
        <sz val="10"/>
        <rFont val="Arial"/>
        <family val="2"/>
      </rPr>
      <t>ПС-150 Чкалово</t>
    </r>
  </si>
  <si>
    <r>
      <t xml:space="preserve">    </t>
    </r>
    <r>
      <rPr>
        <sz val="10"/>
        <rFont val="Arial"/>
        <family val="2"/>
      </rPr>
      <t>- Рубановка</t>
    </r>
  </si>
  <si>
    <r>
      <t xml:space="preserve"> </t>
    </r>
    <r>
      <rPr>
        <sz val="10"/>
        <rFont val="Arial"/>
        <family val="2"/>
      </rPr>
      <t>ПС-35 Н.Григор`ївка</t>
    </r>
  </si>
  <si>
    <r>
      <t xml:space="preserve">    </t>
    </r>
    <r>
      <rPr>
        <sz val="10"/>
        <rFont val="Arial"/>
        <family val="2"/>
      </rPr>
      <t>- Л-603</t>
    </r>
  </si>
  <si>
    <r>
      <t xml:space="preserve"> </t>
    </r>
    <r>
      <rPr>
        <sz val="10"/>
        <rFont val="Arial"/>
        <family val="2"/>
      </rPr>
      <t>ПС-35 Знам`янка</t>
    </r>
  </si>
  <si>
    <r>
      <t xml:space="preserve">    </t>
    </r>
    <r>
      <rPr>
        <sz val="10"/>
        <rFont val="Arial"/>
        <family val="2"/>
      </rPr>
      <t>- Ушкалка</t>
    </r>
  </si>
  <si>
    <r>
      <t xml:space="preserve"> </t>
    </r>
    <r>
      <rPr>
        <sz val="10"/>
        <rFont val="Arial"/>
        <family val="2"/>
      </rPr>
      <t>ПС-35 Гюновка</t>
    </r>
  </si>
  <si>
    <r>
      <t xml:space="preserve">    </t>
    </r>
    <r>
      <rPr>
        <sz val="10"/>
        <rFont val="Arial"/>
        <family val="2"/>
      </rPr>
      <t>- Л-355А</t>
    </r>
  </si>
  <si>
    <r>
      <t xml:space="preserve"> </t>
    </r>
    <r>
      <rPr>
        <sz val="10"/>
        <rFont val="Arial"/>
        <family val="2"/>
      </rPr>
      <t>ПС-35 Сокологорна-Т</t>
    </r>
  </si>
  <si>
    <t xml:space="preserve">    - Ф - 14 (линия разворована)</t>
  </si>
  <si>
    <t>СА3УИ670М</t>
  </si>
  <si>
    <t>не відповідає</t>
  </si>
  <si>
    <t xml:space="preserve">    - Ф – 17 (линия разворована)</t>
  </si>
  <si>
    <t>ПС-35 Кирилівка</t>
  </si>
  <si>
    <t xml:space="preserve">  - ТП 1001</t>
  </si>
  <si>
    <t xml:space="preserve">  - ТП 1002</t>
  </si>
  <si>
    <t xml:space="preserve">  - ТП 1003</t>
  </si>
  <si>
    <t xml:space="preserve">  - ТП 1003а</t>
  </si>
  <si>
    <t xml:space="preserve">  - ТП 1004</t>
  </si>
  <si>
    <t xml:space="preserve">  - ТП 1005</t>
  </si>
  <si>
    <t xml:space="preserve">  - ТП 1006</t>
  </si>
  <si>
    <t>ПС Трифонівка</t>
  </si>
  <si>
    <t>-Т-31</t>
  </si>
  <si>
    <t>-Т-11</t>
  </si>
  <si>
    <t>-ТВП-1</t>
  </si>
  <si>
    <t>EPQS 122.21.17LL</t>
  </si>
  <si>
    <t>Elgama EMH</t>
  </si>
  <si>
    <r>
      <t xml:space="preserve"> </t>
    </r>
    <r>
      <rPr>
        <sz val="10"/>
        <rFont val="Arial"/>
        <family val="2"/>
      </rPr>
      <t>ПС-150 Нафтопровід</t>
    </r>
  </si>
  <si>
    <r>
      <t xml:space="preserve">    </t>
    </r>
    <r>
      <rPr>
        <sz val="10"/>
        <rFont val="Arial"/>
        <family val="2"/>
      </rPr>
      <t>- Ках ГЕС Л-68</t>
    </r>
  </si>
  <si>
    <t xml:space="preserve">EPQS </t>
  </si>
  <si>
    <r>
      <t xml:space="preserve">    </t>
    </r>
    <r>
      <rPr>
        <sz val="10"/>
        <rFont val="Arial"/>
        <family val="2"/>
      </rPr>
      <t>- Ках ГЕС Л-69</t>
    </r>
  </si>
  <si>
    <r>
      <t xml:space="preserve"> </t>
    </r>
    <r>
      <rPr>
        <sz val="10"/>
        <rFont val="Arial"/>
        <family val="2"/>
      </rPr>
      <t>ПС-150 Апостолово</t>
    </r>
  </si>
  <si>
    <r>
      <t xml:space="preserve">    </t>
    </r>
    <r>
      <rPr>
        <sz val="10"/>
        <rFont val="Arial"/>
        <family val="2"/>
      </rPr>
      <t>- Л-ВСП</t>
    </r>
  </si>
  <si>
    <t>LZQM 321.02-534</t>
  </si>
  <si>
    <r>
      <t xml:space="preserve"> </t>
    </r>
    <r>
      <rPr>
        <sz val="10"/>
        <rFont val="Arial"/>
        <family val="2"/>
      </rPr>
      <t>ПС-150 Мар`янська</t>
    </r>
  </si>
  <si>
    <r>
      <t xml:space="preserve">    </t>
    </r>
    <r>
      <rPr>
        <sz val="10"/>
        <rFont val="Arial"/>
        <family val="2"/>
      </rPr>
      <t>- Біляївка Л-393</t>
    </r>
  </si>
  <si>
    <r>
      <t xml:space="preserve"> </t>
    </r>
    <r>
      <rPr>
        <sz val="10"/>
        <rFont val="Arial"/>
        <family val="2"/>
      </rPr>
      <t>ПС-35  Мар`янська</t>
    </r>
  </si>
  <si>
    <r>
      <t xml:space="preserve"> </t>
    </r>
    <r>
      <rPr>
        <sz val="10"/>
        <rFont val="Arial"/>
        <family val="2"/>
      </rPr>
      <t>- Воронцовка Л-399А</t>
    </r>
  </si>
  <si>
    <t>Херсонська ТЕЦ 150/35/10</t>
  </si>
  <si>
    <t xml:space="preserve">  - ТГ-1</t>
  </si>
  <si>
    <t>СТК3-05Q2T3M</t>
  </si>
  <si>
    <t>Телекарт-прибор</t>
  </si>
  <si>
    <t xml:space="preserve">  - ТГ-2</t>
  </si>
  <si>
    <t xml:space="preserve">  - ТГ-3</t>
  </si>
  <si>
    <t xml:space="preserve">  - ТГ-4</t>
  </si>
  <si>
    <t xml:space="preserve">  - 20Т</t>
  </si>
  <si>
    <t xml:space="preserve">  - 21Т</t>
  </si>
  <si>
    <t xml:space="preserve">  - 22Т</t>
  </si>
  <si>
    <t xml:space="preserve">  - 23Т</t>
  </si>
  <si>
    <t xml:space="preserve">  - 24Т</t>
  </si>
  <si>
    <t xml:space="preserve">  - 25Т</t>
  </si>
  <si>
    <t xml:space="preserve">  - 26Т</t>
  </si>
  <si>
    <t xml:space="preserve">  - 50Т</t>
  </si>
  <si>
    <t xml:space="preserve">  - 51Т</t>
  </si>
  <si>
    <t xml:space="preserve">  - 52Т</t>
  </si>
  <si>
    <t>ПС Рогачик</t>
  </si>
  <si>
    <t xml:space="preserve">  - ТП-140</t>
  </si>
  <si>
    <t>ПС-35 Залізнична</t>
  </si>
  <si>
    <t xml:space="preserve">  - Заводська-1</t>
  </si>
  <si>
    <t xml:space="preserve">  - Заводська-2</t>
  </si>
  <si>
    <t>ТП - 714, м. Херсон</t>
  </si>
  <si>
    <t>КЛ-6 кВ до ТП-638</t>
  </si>
  <si>
    <t>ТП - 678, м. Херсон</t>
  </si>
  <si>
    <t xml:space="preserve"> - Ф-3 (вул,Паровозна, 123а)</t>
  </si>
  <si>
    <t>СТК3-05Q2Н4M</t>
  </si>
  <si>
    <t xml:space="preserve"> - Ф-23 (вул,Паровозна, 123)</t>
  </si>
  <si>
    <t>ТП - 155, м. Херсон</t>
  </si>
  <si>
    <t xml:space="preserve"> - КЛ-6 кВ до  ТП-638</t>
  </si>
  <si>
    <t>ТП - 342, м. Херсон</t>
  </si>
  <si>
    <t xml:space="preserve"> - КЛ-6 кВ від ТП-152 до ТП-342 </t>
  </si>
  <si>
    <t xml:space="preserve"> - КЛ-6 кВ від ТП-172 до ТП-342 </t>
  </si>
  <si>
    <t xml:space="preserve"> - ф.3</t>
  </si>
  <si>
    <t xml:space="preserve"> - ф.4</t>
  </si>
  <si>
    <t xml:space="preserve"> - ф.20</t>
  </si>
  <si>
    <t>РЩ-0,4 кВ вул, Привокзальна,12</t>
  </si>
  <si>
    <t xml:space="preserve"> - КЛ-0,4 кВ до РЩ-0,4 кВ вул, Привокзальна,12</t>
  </si>
  <si>
    <t>ТП - 73, м. Херсон</t>
  </si>
  <si>
    <t xml:space="preserve"> - КЛ-6 кВ до ТП-71</t>
  </si>
  <si>
    <t xml:space="preserve"> - ф. 16</t>
  </si>
  <si>
    <t>ТП - 399, м. Херсон</t>
  </si>
  <si>
    <t xml:space="preserve"> - КЛ-6 кВ до ТП-71 </t>
  </si>
  <si>
    <t xml:space="preserve"> - ф.6</t>
  </si>
  <si>
    <t xml:space="preserve"> - ф.7</t>
  </si>
  <si>
    <t>ТП - 214, м. Херсон</t>
  </si>
  <si>
    <t xml:space="preserve"> - КЛ-6 кВ від ТП-72 до ТП-214</t>
  </si>
  <si>
    <t xml:space="preserve"> - ф.1</t>
  </si>
  <si>
    <t>ZMD-405</t>
  </si>
  <si>
    <t xml:space="preserve"> - ф.2</t>
  </si>
  <si>
    <t xml:space="preserve"> - ф.5</t>
  </si>
  <si>
    <t>Щит обліку 0,4 кВ  переїзду 518 км резерв, м,Херсон</t>
  </si>
  <si>
    <t xml:space="preserve"> -КЛ-0,4 кВ, ПЛ-0,4 кВ до щита обліку 0,4 кВ переїзду 518 км резерв </t>
  </si>
  <si>
    <t>ZCF110ACTFs2</t>
  </si>
  <si>
    <t>РЩ-0,4 кВ вокзалу станції Херсон</t>
  </si>
  <si>
    <t xml:space="preserve"> - КЛ-0,4 кВ до вокзалу станції Херсон</t>
  </si>
  <si>
    <t>СТК3-10А1Н4.К4</t>
  </si>
  <si>
    <t>КТП - 384, м. Херсон</t>
  </si>
  <si>
    <t xml:space="preserve"> - ПЛ-6 кВ до КТП-384</t>
  </si>
  <si>
    <t>ТП - 633, м. Херсон</t>
  </si>
  <si>
    <t xml:space="preserve"> - КЛ-6 кВ до ТП-633</t>
  </si>
  <si>
    <t>РЩ-1 станції Херсон-порт</t>
  </si>
  <si>
    <t xml:space="preserve"> - КЛ-0,4 кВ до РЩ-1</t>
  </si>
  <si>
    <t>ZMG-310</t>
  </si>
  <si>
    <t>МКФН-14 Антонівський міст</t>
  </si>
  <si>
    <t xml:space="preserve"> - КЛ-10 кВ до МКФН-14</t>
  </si>
  <si>
    <t>EA05-RL-P2C-3</t>
  </si>
  <si>
    <t>ТП - 53, ст. Антонівка</t>
  </si>
  <si>
    <t xml:space="preserve"> - ПЛ-10 кВ, КЛ-10 кВ до ТП-53</t>
  </si>
  <si>
    <t>Щит обліку 0,23 кВ зупиночної платформи "Кіндійка"</t>
  </si>
  <si>
    <t xml:space="preserve"> - КЛ-0,23 кВ до щита обліку 0,23 кВ зупиночної платформи "Кіндійка"</t>
  </si>
  <si>
    <t>РЩ-0,4 кВ  ВОХР</t>
  </si>
  <si>
    <t xml:space="preserve"> -КЛ-0,4 кВ до РЩ-0,4 кВ ВОХР</t>
  </si>
  <si>
    <t>СА4У-И672</t>
  </si>
  <si>
    <t>ВРЩ  0,23 кВ переїзду
«Маломорська» м,Херсон</t>
  </si>
  <si>
    <t xml:space="preserve"> - КЛ-0,23 кВ до ВРЩ 0,23 кВ переїзду «Маломорська»</t>
  </si>
  <si>
    <t>СО-И449М</t>
  </si>
  <si>
    <t>ТП - 203, ст. Херсон-порт</t>
  </si>
  <si>
    <t xml:space="preserve"> - КЛ-0,4 кВ до РЩ-1 ст, Херсон-порт</t>
  </si>
  <si>
    <t>СО-ЭЭ6706</t>
  </si>
  <si>
    <t>Щит обліку 0,23 кВ переїзду 2 км   м.Херсон</t>
  </si>
  <si>
    <t xml:space="preserve"> - КЛ-0,23кВ до щита обліку 0,23 кВ переїзду 2 км   </t>
  </si>
  <si>
    <t>Меркурий-200.02R</t>
  </si>
  <si>
    <t>ТП - 11, м. Херсон</t>
  </si>
  <si>
    <t xml:space="preserve"> - КЛ-6 кВ до ТП-11</t>
  </si>
  <si>
    <t>КТП - 866, ст. Чорнобаївка</t>
  </si>
  <si>
    <t xml:space="preserve"> - ПЛ-10 кВ до КТП-866</t>
  </si>
  <si>
    <t>КТП - 262, ст. Чеховичи</t>
  </si>
  <si>
    <t xml:space="preserve"> - ПЛ-10 кВ до КТП-262</t>
  </si>
  <si>
    <t>КТП - 347, ст. Копані</t>
  </si>
  <si>
    <t xml:space="preserve"> - ПЛ-10 кВ до КТП-347</t>
  </si>
  <si>
    <t>КТП - 349, ст. Копані</t>
  </si>
  <si>
    <t xml:space="preserve"> - ПЛ-10 кВ до КТП-349</t>
  </si>
  <si>
    <t>Щит обліку 0,23 кВ переїзду 205 км резерв, перегін Чорнобаївка-Чеховичи</t>
  </si>
  <si>
    <t xml:space="preserve"> - КЛ-0,23 кВ до щита обліку 0,23 кВ переїзду 205км</t>
  </si>
  <si>
    <t>Щит обліку 0,23 кВ ПОНАБ 216 км резерв, перегін Чеховичи-Копані</t>
  </si>
  <si>
    <t xml:space="preserve"> - КЛ-0,23 кВ до щита обліку 0,23 кВ ПОНАБ 216км</t>
  </si>
  <si>
    <t>Щит обліку 0,23 кВ переїзду 218 км резерв, перегін Чеховичи-Копані</t>
  </si>
  <si>
    <t xml:space="preserve"> - КЛ-0,23 кВ до щита обліку 0,23 кВ переїзду 218км</t>
  </si>
  <si>
    <t>РП - 1, ст. Каховка</t>
  </si>
  <si>
    <t xml:space="preserve"> - ПЛ-10 кВ до РП-1</t>
  </si>
  <si>
    <t>ТП - 278, ст. Каховка</t>
  </si>
  <si>
    <t xml:space="preserve"> - КЛ-10 кВ до ТП-278</t>
  </si>
  <si>
    <t xml:space="preserve"> - Ввід 0,4 кВ</t>
  </si>
  <si>
    <t>ТП - 402, ст. Каховка</t>
  </si>
  <si>
    <t xml:space="preserve"> - КЛ-10 кВ до ТП-402</t>
  </si>
  <si>
    <t>КТП - 401, ст. Каховка</t>
  </si>
  <si>
    <t>ПЛ-6 кВ до КТП-401</t>
  </si>
  <si>
    <t xml:space="preserve">Щит обліку 0,23 кВ ПОНАБ 285 км </t>
  </si>
  <si>
    <t xml:space="preserve"> - КЛ-0,23 кВ до щита обліку 0,23 кВ ПОНАБ 285 км </t>
  </si>
  <si>
    <t>ТП - 164, ст. Каховка</t>
  </si>
  <si>
    <t xml:space="preserve"> - ПЛ-6 кВ, КЛ-6 кВ до ТП-164</t>
  </si>
  <si>
    <t>РЩ-0,4 кВ Будинку  зв’язку ст.Каховка</t>
  </si>
  <si>
    <t xml:space="preserve"> - ПЛ-0,4 кВ, КЛ-0,4 кВ до РЩ-0,4 кВ Будинку  зв’язку</t>
  </si>
  <si>
    <t>НІК 2301 АП2</t>
  </si>
  <si>
    <t>ЦРП ВЧД-12 ст. Каховка</t>
  </si>
  <si>
    <t xml:space="preserve"> - ПЛ-10 кВ, КЛ-10 кВ до ЦРП ВЧД-12</t>
  </si>
  <si>
    <t>EA05-RAL-P2C-3</t>
  </si>
  <si>
    <t>ЗКО на опорі №2 ПЛ-0,4 кВ від     ТП-117 на території дільниці ветконтролю</t>
  </si>
  <si>
    <t xml:space="preserve"> - КЛ-0,23 кВ до ЗКО на опорі   №2 ПЛ-0,23 кВ від ТП-117</t>
  </si>
  <si>
    <t>NIK 2102</t>
  </si>
  <si>
    <t>ПС 154/35/10 «Промбаза» комірка 4</t>
  </si>
  <si>
    <t xml:space="preserve"> - КЛ-10 кВ, ПЛ-10 кВ до ЦРП ВЧД-12</t>
  </si>
  <si>
    <t>ПС 154/35/10 «Промбаза» комірка 33</t>
  </si>
  <si>
    <t>EA05-RАL-P2C-3</t>
  </si>
  <si>
    <t>КТП-159 ст.Завітна</t>
  </si>
  <si>
    <t xml:space="preserve"> - ПЛ-10 кВ до КТП-159</t>
  </si>
  <si>
    <t>КТПО-157 переїзду 275 км дільниці Каховка-Завітна</t>
  </si>
  <si>
    <t xml:space="preserve">  - ПЛ-10 кВ до КТПО-157</t>
  </si>
  <si>
    <t>КТП-293 міст 266км</t>
  </si>
  <si>
    <t xml:space="preserve"> - ПЛ-10 кВ до КТП-293</t>
  </si>
  <si>
    <t>КТПО-114 зупиночний пункт "Селяниново"</t>
  </si>
  <si>
    <t xml:space="preserve"> - ПЛ-10 кВ до КТПО-114</t>
  </si>
  <si>
    <t>NIK 2102-02</t>
  </si>
  <si>
    <t>КТПО-208 переїзду 232 км дільниці Сірогози-Братолюбівка</t>
  </si>
  <si>
    <t xml:space="preserve"> - ПЛ-10 кВ до КТПО-208</t>
  </si>
  <si>
    <t>КТП-129 ст.Братолюбівка</t>
  </si>
  <si>
    <t xml:space="preserve"> - ПЛ-10 кВ до КТП-129</t>
  </si>
  <si>
    <t>КТПО-164 переїзду 242 км дільниці Сірогози-Братолюбівка</t>
  </si>
  <si>
    <t xml:space="preserve"> - ПЛ-10 кВ до КТПО-164</t>
  </si>
  <si>
    <t>КТПО-209 переїзду 225 км дільниці Сірогози-Братолюбівка</t>
  </si>
  <si>
    <t xml:space="preserve"> - ПЛ-10 кВ до КТПО-209</t>
  </si>
  <si>
    <t xml:space="preserve">Щит обліку 0,23 кВ квиткової каси зупиночного пункту "Козацька" </t>
  </si>
  <si>
    <t xml:space="preserve"> - ПЛ-0,23 кВ, КЛ-0,23 кВ до  щита обліку 0,23 кВ квиткової каси зупиночного пункту "Козацька"</t>
  </si>
  <si>
    <t>РЩ-0,4 кВ №1 на опорі №5 
ПЛ-0,4 кВ, ст.Матросівка</t>
  </si>
  <si>
    <t xml:space="preserve"> - ПЛ-0,4 кВ до РЩ-0,4 кВ №1</t>
  </si>
  <si>
    <t>СА4-И678</t>
  </si>
  <si>
    <t>РЩ-0,4 кВ свердловини  ст.Матросівка</t>
  </si>
  <si>
    <t xml:space="preserve"> - ПЛ-0,4 кВ до 
РЩ-0,4 кВ свердловини</t>
  </si>
  <si>
    <t>Низьковольтний щит на опорі №21 ПЛ-0,23 кВ зупиночного пункту "Радгоспна" 328км</t>
  </si>
  <si>
    <t xml:space="preserve"> - ПЛ-0,23 кВ до низьковольтного щита на опорі №21</t>
  </si>
  <si>
    <t>Низьковольтний щит на опорі №1 ПЛ-0,23 кВ зупиночного пункту «Україна» 320км</t>
  </si>
  <si>
    <t xml:space="preserve"> - ПЛ-0,23 кВ до низьковольтного щита на опорі №1</t>
  </si>
  <si>
    <t>Щит обліку 0,23 кВ посту безпеки  переїзду 291 км</t>
  </si>
  <si>
    <t xml:space="preserve"> - ПЛ-0,23 кВ до щита обліку 0,23 кВ посту безпеки переїзду 291км  </t>
  </si>
  <si>
    <t>NIK 2101</t>
  </si>
  <si>
    <t>Щит обліку 0,23 кВ приміщення колійної контори 
«Шилова балка»</t>
  </si>
  <si>
    <t xml:space="preserve"> - КЛ-0,23 кВ, ПЛ-0,23 кВ до щита обліку 0,23 кВ приміщення колійної контори</t>
  </si>
  <si>
    <t>КТПО-242 ПОНАБ «П» горловини ст.Сірогози</t>
  </si>
  <si>
    <t xml:space="preserve">  - ПЛ-10 кВ до КТПО-242</t>
  </si>
  <si>
    <t>КТП-65 ст.Сірогози</t>
  </si>
  <si>
    <t xml:space="preserve"> - ПЛ-10 кВ до КТП-65</t>
  </si>
  <si>
    <t>КТПО-62 переїзд 204км, ПОНАБ
 «Н» горловини ст.Сірогози</t>
  </si>
  <si>
    <t xml:space="preserve"> - ПЛ-10 кВ до КТПО-62</t>
  </si>
  <si>
    <t>КТПО-243 переїзду 216 км дільниці Сірогози-Братолюбівка</t>
  </si>
  <si>
    <t xml:space="preserve"> - ПЛ-10 кВ до КТПО-243</t>
  </si>
  <si>
    <t>КТПО-115 переїзду 195 км дільниці Сірогози-Нововесела</t>
  </si>
  <si>
    <t xml:space="preserve"> </t>
  </si>
  <si>
    <t xml:space="preserve"> - КЛ-0,23 кВ до переїзду 
195 км</t>
  </si>
  <si>
    <t xml:space="preserve">Комірка №1334 
ПС 35/10 кВ „Біла Криниця” </t>
  </si>
  <si>
    <t xml:space="preserve"> - ПЛ-10 кВ, КЛ-10 кВ до ЗТП-195</t>
  </si>
  <si>
    <t>ПС 150/35/10 кВ «Цюрупинська» комірка №7</t>
  </si>
  <si>
    <t xml:space="preserve"> - КЛ-10 кВ, ПЛ-10 кВ </t>
  </si>
  <si>
    <t>ЗТП-45, ст.Цюрупинськ</t>
  </si>
  <si>
    <t>ПС 35/10 кВ «Великі Копані» комірка №46</t>
  </si>
  <si>
    <t xml:space="preserve"> - ПЛ-10 кВ до ЗТП-35</t>
  </si>
  <si>
    <t>КТП-48 ст.Пойма</t>
  </si>
  <si>
    <t>КТП-41 ст.Раденськ</t>
  </si>
  <si>
    <t>КТП-57 ст.Раденськ</t>
  </si>
  <si>
    <t xml:space="preserve"> - ПЛ-10 кВ до КТП-57</t>
  </si>
  <si>
    <t>ЗТП-35 ст.Великі Копані</t>
  </si>
  <si>
    <t xml:space="preserve">ЗТП-35А ст.Великі Копані </t>
  </si>
  <si>
    <t>NIK 2301-АП1</t>
  </si>
  <si>
    <t>КТП-529 ст.Великі Копані</t>
  </si>
  <si>
    <t xml:space="preserve"> - ПЛ-10 кВ до КТП-529</t>
  </si>
  <si>
    <t>СА-4-И678</t>
  </si>
  <si>
    <t>КТП-501 ст.Раденськ</t>
  </si>
  <si>
    <t xml:space="preserve"> - ПЛ-10 кВ до КТП-501</t>
  </si>
  <si>
    <t>КТП-532 ст.Брилівка</t>
  </si>
  <si>
    <t xml:space="preserve"> - ПЛ-10 кВ до КТП-532</t>
  </si>
  <si>
    <t>МКФН ст.Вадим</t>
  </si>
  <si>
    <t xml:space="preserve"> - ПЛ-10 кВ до МКФН</t>
  </si>
  <si>
    <t>ПС 35/10 кВ «Мирнянська» 
комірка №8547</t>
  </si>
  <si>
    <t xml:space="preserve"> - ПЛ-10 кВ Ф-8547</t>
  </si>
  <si>
    <t>РЩ-0,4 кВ НС №1 ЧМК</t>
  </si>
  <si>
    <t xml:space="preserve"> - ПЛ-0,4 кВ до поста ЕЦ резерв ст.Новокиївка</t>
  </si>
  <si>
    <t>СА4-5001Д</t>
  </si>
  <si>
    <t>Щит обліку 0,23 кВ  переїзду 115 км резерв, перегін Новокиївка – Каланчак</t>
  </si>
  <si>
    <t xml:space="preserve"> - КЛ-0,23 кВ до щита обліку 0,23 кВ переїзду 115км резерв </t>
  </si>
  <si>
    <t>Щит обліку 0,23 кВ  переїзду 107 км резерв, перегін Новокиївка – Каланчак</t>
  </si>
  <si>
    <t xml:space="preserve"> - КЛ-0,23 кВ до щита обліку 0,23 кВ  переїзду 107км резерв </t>
  </si>
  <si>
    <t>ПС „Херсонська ТЕЦ” ГРУ – 10 кВ, комірка №7 1 поверх</t>
  </si>
  <si>
    <t xml:space="preserve"> - КЛ-10 кВ «Срочний» А</t>
  </si>
  <si>
    <t xml:space="preserve"> - КЛ-10 кВ «Срочний» В</t>
  </si>
  <si>
    <t>ЩО побутового приміщення 230 км перегону Сірогози-Братолюбівка</t>
  </si>
  <si>
    <t xml:space="preserve"> - ПЛ-0,23 кВ  до ЩО побутового приміщення 230 км перегону                Сірогози-Братолюбівка</t>
  </si>
  <si>
    <t>РЩ-0,4 кВ житлового будинку вул. 49 Гвардійської Херсонської дивізії м. Херсон</t>
  </si>
  <si>
    <t>До квартирних абонентів</t>
  </si>
  <si>
    <t>До комунально-побутових потреб</t>
  </si>
  <si>
    <t>До насосної станції</t>
  </si>
  <si>
    <t>ПС 21/35 Новороссийская</t>
  </si>
  <si>
    <t xml:space="preserve"> - РШ-35-І-ВЭС</t>
  </si>
  <si>
    <t>Ч.Чабан Ставки</t>
  </si>
  <si>
    <t>Береговая</t>
  </si>
  <si>
    <t>ЗРП-35 кВ Сиваської ВЕС</t>
  </si>
  <si>
    <t>- ПЛ-35 кВ вбік опори №157 ПЛ-35 кВ Григорівка-Строганівка</t>
  </si>
  <si>
    <t>Соларенерго</t>
  </si>
  <si>
    <t>ВРУ 1Т-35</t>
  </si>
  <si>
    <t>СтарЮг</t>
  </si>
  <si>
    <t>НС-5-МК</t>
  </si>
  <si>
    <t>4.3.1. Технічний стан вимірювальних трансформаторів струму та напруги
точок комерційного обліку</t>
  </si>
  <si>
    <t>Тип вимірювального трансформатора</t>
  </si>
  <si>
    <t>Кількість установлених  трансформаторів, шт.</t>
  </si>
  <si>
    <t>Кількість трансформаторів, що підлягають заміні, шт.</t>
  </si>
  <si>
    <t>Кількість трансформаторів, що підлягають установленню в точках обліку, які не облаштовані приладами обліку, шт.</t>
  </si>
  <si>
    <t>Кількість трансформаторів, установлення яких передбачено інвестиційною програмою на прогнозний період, шт.</t>
  </si>
  <si>
    <t>Трансформатори напруги (ТН), усього</t>
  </si>
  <si>
    <t>Трансформатори струму (ТС), усього</t>
  </si>
  <si>
    <t>напругою 0,4 кВ</t>
  </si>
  <si>
    <t>4.4. Стан технічного обліку електричної енергії на початок прогнозного періоду</t>
  </si>
  <si>
    <t>Кількість точок обліку, шт.</t>
  </si>
  <si>
    <t>Відповідність лічильника вимогам Інструкції про порядок комерційного обліку електричної енергії*</t>
  </si>
  <si>
    <r>
      <t xml:space="preserve"> </t>
    </r>
    <r>
      <rPr>
        <b/>
        <sz val="10"/>
        <rFont val="Times New Roman"/>
        <family val="1"/>
      </rPr>
      <t>ПС Микільська 154/35/6</t>
    </r>
  </si>
  <si>
    <t xml:space="preserve">   3  приєднання</t>
  </si>
  <si>
    <t xml:space="preserve">   4  приєднання</t>
  </si>
  <si>
    <t>0,5 ( 1 )</t>
  </si>
  <si>
    <t xml:space="preserve">   6  приєднань</t>
  </si>
  <si>
    <t xml:space="preserve">   2 приєднання</t>
  </si>
  <si>
    <t>1  ( 2 )</t>
  </si>
  <si>
    <t xml:space="preserve"> ПС Виноградово 154/35/10</t>
  </si>
  <si>
    <t xml:space="preserve">   1  приєднання</t>
  </si>
  <si>
    <t xml:space="preserve">  9  приєднань</t>
  </si>
  <si>
    <t xml:space="preserve">  10  приєднань</t>
  </si>
  <si>
    <t xml:space="preserve">  2  приєднання</t>
  </si>
  <si>
    <t xml:space="preserve">  ПС Цюрупинська 154/35/10</t>
  </si>
  <si>
    <t xml:space="preserve">   2  приєднання</t>
  </si>
  <si>
    <t xml:space="preserve">  8  приєднань</t>
  </si>
  <si>
    <t xml:space="preserve">  15  приєднань</t>
  </si>
  <si>
    <t xml:space="preserve">  1  приєднання</t>
  </si>
  <si>
    <t>ПС Чулаковська 154/35/10</t>
  </si>
  <si>
    <t>2 приєднання</t>
  </si>
  <si>
    <t xml:space="preserve">  7  приєднань</t>
  </si>
  <si>
    <t xml:space="preserve"> ПС Бериславська 154/35/10</t>
  </si>
  <si>
    <t xml:space="preserve">  4  приєднання</t>
  </si>
  <si>
    <t xml:space="preserve">  6  приєднань</t>
  </si>
  <si>
    <t xml:space="preserve"> 9  приєднань</t>
  </si>
  <si>
    <t xml:space="preserve">  ПС  Трифонівська 154/35/10</t>
  </si>
  <si>
    <t xml:space="preserve"> ПС Комунальна 154/10</t>
  </si>
  <si>
    <t>1 приєднання</t>
  </si>
  <si>
    <t>20  приєднань</t>
  </si>
  <si>
    <t xml:space="preserve"> ПС Промислова 154/35/10</t>
  </si>
  <si>
    <t xml:space="preserve">  22  приєднання</t>
  </si>
  <si>
    <t xml:space="preserve"> ПС П.Покровська 154/35/10</t>
  </si>
  <si>
    <t xml:space="preserve">  11  приєднань</t>
  </si>
  <si>
    <t xml:space="preserve"> ПС Новотроїцька 154/35/10</t>
  </si>
  <si>
    <t xml:space="preserve"> ПС  ХНПЗ 154/35/6</t>
  </si>
  <si>
    <t xml:space="preserve">  34  приєднання</t>
  </si>
  <si>
    <t xml:space="preserve"> ПС Промбаза 154/35/10</t>
  </si>
  <si>
    <t xml:space="preserve">  27  приєднань</t>
  </si>
  <si>
    <t xml:space="preserve"> ПС Рубанівка 154/35/10</t>
  </si>
  <si>
    <t xml:space="preserve">  6 приєднань</t>
  </si>
  <si>
    <r>
      <t xml:space="preserve"> </t>
    </r>
    <r>
      <rPr>
        <b/>
        <sz val="10"/>
        <rFont val="Times New Roman"/>
        <family val="1"/>
      </rPr>
      <t>ПС Н. Олексіївка 154/35/10</t>
    </r>
  </si>
  <si>
    <t xml:space="preserve"> ПС Тимофіївка 154/35</t>
  </si>
  <si>
    <t xml:space="preserve"> ПС Дудчино 154/35/10</t>
  </si>
  <si>
    <t xml:space="preserve"> ПС ГНС КОС 154/35/10</t>
  </si>
  <si>
    <t xml:space="preserve">  14  приєднань</t>
  </si>
  <si>
    <t xml:space="preserve"> ПС ГНС СОС 154/35/6</t>
  </si>
  <si>
    <t xml:space="preserve">  3  приєднання</t>
  </si>
  <si>
    <t>Високопільський РЕМ</t>
  </si>
  <si>
    <t xml:space="preserve"> ПС Високопільська 35/10</t>
  </si>
  <si>
    <t xml:space="preserve"> ПС Архангельська 35/10</t>
  </si>
  <si>
    <t xml:space="preserve"> ПС Кочубіївська 35/10</t>
  </si>
  <si>
    <t xml:space="preserve"> ПС Н.Вознесенівська 35/10</t>
  </si>
  <si>
    <t xml:space="preserve">  5  приєднань</t>
  </si>
  <si>
    <t xml:space="preserve"> ПС Нововоронцовська 35/10</t>
  </si>
  <si>
    <t xml:space="preserve"> ПС Прикордонна 35/10</t>
  </si>
  <si>
    <t xml:space="preserve"> ПС Осокорівка 35/10</t>
  </si>
  <si>
    <t xml:space="preserve"> ПС Крещенівка 35/10</t>
  </si>
  <si>
    <t xml:space="preserve"> ПС Піонер 35/10</t>
  </si>
  <si>
    <t xml:space="preserve"> ПС Янтарна 35/10</t>
  </si>
  <si>
    <t xml:space="preserve"> ПС Гаврилівка 35/10</t>
  </si>
  <si>
    <t xml:space="preserve"> ПС Світлична 35/10</t>
  </si>
  <si>
    <t xml:space="preserve"> ПС Біляївка 35/10</t>
  </si>
  <si>
    <t xml:space="preserve"> ПС Нововоскресенівка 35/10</t>
  </si>
  <si>
    <t xml:space="preserve"> ПС Червонофлотець 35/10</t>
  </si>
  <si>
    <t xml:space="preserve"> ПС Золота Балка 35/10</t>
  </si>
  <si>
    <t xml:space="preserve"> ПС В.Олександрівська 35/10</t>
  </si>
  <si>
    <t xml:space="preserve"> Н.Кубанська 35/10</t>
  </si>
  <si>
    <t xml:space="preserve"> ПС Б.Криницька 35/10</t>
  </si>
  <si>
    <t xml:space="preserve">  8 приєднань</t>
  </si>
  <si>
    <t xml:space="preserve"> ПС Калінінська 35/10</t>
  </si>
  <si>
    <t xml:space="preserve"> ПС Борозенська 35/10</t>
  </si>
  <si>
    <t xml:space="preserve"> ПС Д.Бродська 35/10</t>
  </si>
  <si>
    <t xml:space="preserve"> ПС Вишньова 35/10</t>
  </si>
  <si>
    <t xml:space="preserve"> ПС Н.Дмитрівська 35/10</t>
  </si>
  <si>
    <t xml:space="preserve"> ПС Колос 35/10</t>
  </si>
  <si>
    <t>Білозерський РЕМ</t>
  </si>
  <si>
    <t xml:space="preserve"> ПС Білозерська 35/10 </t>
  </si>
  <si>
    <t xml:space="preserve"> ПС Прогрес 35/10</t>
  </si>
  <si>
    <t xml:space="preserve"> ПС Ш.Балка 35/10</t>
  </si>
  <si>
    <t xml:space="preserve"> ПС Радянська 35/10</t>
  </si>
  <si>
    <t xml:space="preserve"> ПС Чорнобаївка 35/10</t>
  </si>
  <si>
    <t xml:space="preserve"> ПС Дар`ївка 35/10</t>
  </si>
  <si>
    <t xml:space="preserve"> ПС Станіслав 35/10</t>
  </si>
  <si>
    <t xml:space="preserve"> ПС Олександрівська 35/10</t>
  </si>
  <si>
    <t xml:space="preserve"> ПС Токарівська 35/10</t>
  </si>
  <si>
    <t xml:space="preserve"> ПС Інгулецька 35/10</t>
  </si>
  <si>
    <t xml:space="preserve"> ПС Східна 35/10</t>
  </si>
  <si>
    <t xml:space="preserve"> ПС Киселівка 35/10</t>
  </si>
  <si>
    <t xml:space="preserve"> ПС Правдіно 35/10</t>
  </si>
  <si>
    <t xml:space="preserve"> ПС Торгова 35/10</t>
  </si>
  <si>
    <t xml:space="preserve"> ПС Батумська 35/10</t>
  </si>
  <si>
    <t xml:space="preserve"> ПС Садово 35/10</t>
  </si>
  <si>
    <t xml:space="preserve"> ПС Г.Велетень 35/10</t>
  </si>
  <si>
    <t xml:space="preserve"> ПС Музиковка 35/10</t>
  </si>
  <si>
    <t>Н.Каховський РЕМ</t>
  </si>
  <si>
    <t xml:space="preserve"> ПС Порт 35/10</t>
  </si>
  <si>
    <t xml:space="preserve">  12  приєднань</t>
  </si>
  <si>
    <t xml:space="preserve"> ПС Таврійська 35/10</t>
  </si>
  <si>
    <t xml:space="preserve">  4 приєднання</t>
  </si>
  <si>
    <t xml:space="preserve"> ПС Основа 35/10</t>
  </si>
  <si>
    <t xml:space="preserve"> ПС Дніпряни 35/10</t>
  </si>
  <si>
    <t xml:space="preserve"> ПС Щорса 35/10</t>
  </si>
  <si>
    <t>25 приєднань</t>
  </si>
  <si>
    <t xml:space="preserve"> ПС Зоря 35/10</t>
  </si>
  <si>
    <t xml:space="preserve"> ПС Новорайська 35/10</t>
  </si>
  <si>
    <t xml:space="preserve">  10  приєднань </t>
  </si>
  <si>
    <t xml:space="preserve"> ПС Качкаровська 35/10</t>
  </si>
  <si>
    <t xml:space="preserve"> ПС Тягінська 35/10</t>
  </si>
  <si>
    <t xml:space="preserve"> ПС Високовська 35/10</t>
  </si>
  <si>
    <t xml:space="preserve"> ПС Зміївська 35/10</t>
  </si>
  <si>
    <t xml:space="preserve"> ПС Львівська 35/10</t>
  </si>
  <si>
    <t xml:space="preserve"> ПС Раківська 35/10</t>
  </si>
  <si>
    <t xml:space="preserve">  4  приєднаня</t>
  </si>
  <si>
    <t xml:space="preserve"> ПС Казацька 35/10</t>
  </si>
  <si>
    <t xml:space="preserve">  8  приєднань </t>
  </si>
  <si>
    <t xml:space="preserve"> ПС Кіровська 35/10</t>
  </si>
  <si>
    <t xml:space="preserve"> ПС Костирська 35/10</t>
  </si>
  <si>
    <t xml:space="preserve"> ПС Суханівська 35/10</t>
  </si>
  <si>
    <t xml:space="preserve"> ПС Каірська 35/10</t>
  </si>
  <si>
    <t xml:space="preserve"> ПС Кр. Маяк 35/10</t>
  </si>
  <si>
    <t xml:space="preserve"> ПС Зарічна 35/10</t>
  </si>
  <si>
    <t xml:space="preserve">  5 приєднань</t>
  </si>
  <si>
    <t>Голопристанський РЕМ</t>
  </si>
  <si>
    <t xml:space="preserve"> ПС Голопристанська 35/10</t>
  </si>
  <si>
    <t xml:space="preserve"> ПС М.Копані 35/10</t>
  </si>
  <si>
    <t xml:space="preserve"> ПС Бехтерська 35/10</t>
  </si>
  <si>
    <t xml:space="preserve"> ПС Геройська 35/10</t>
  </si>
  <si>
    <t xml:space="preserve"> ПС Рад. Азербайджан</t>
  </si>
  <si>
    <t xml:space="preserve"> ПС В.Дружинка 35/10</t>
  </si>
  <si>
    <t xml:space="preserve"> ПС Н.Збур`ївська 35/10</t>
  </si>
  <si>
    <t xml:space="preserve"> ПС Кардашинська 35/10</t>
  </si>
  <si>
    <t xml:space="preserve"> ПС Комінтернівська 35/10</t>
  </si>
  <si>
    <t xml:space="preserve"> ПС Гладківська 35/10</t>
  </si>
  <si>
    <t xml:space="preserve"> ПС Долматівська 35/10</t>
  </si>
  <si>
    <t xml:space="preserve">  11 приєднань</t>
  </si>
  <si>
    <t xml:space="preserve"> ПС Ж.Портовська 35/10</t>
  </si>
  <si>
    <t xml:space="preserve"> ПС Пам`ятне 35/10</t>
  </si>
  <si>
    <t xml:space="preserve"> ПС В.Острів 35/10</t>
  </si>
  <si>
    <t xml:space="preserve"> ПС Більшовик 35/10</t>
  </si>
  <si>
    <t>Цюрупинський РЕМ</t>
  </si>
  <si>
    <t xml:space="preserve"> ПС Лісна 35/10</t>
  </si>
  <si>
    <t xml:space="preserve"> ПС Раденська 35/10</t>
  </si>
  <si>
    <t xml:space="preserve"> ПС В.Копані 35/10</t>
  </si>
  <si>
    <t xml:space="preserve"> ПС Тарасівка 35/10</t>
  </si>
  <si>
    <t xml:space="preserve"> ПС Брильовка 35/10</t>
  </si>
  <si>
    <t xml:space="preserve"> ПС Подокалинівка 35/10</t>
  </si>
  <si>
    <t xml:space="preserve"> ПС Ст..Маячка 35/10</t>
  </si>
  <si>
    <t xml:space="preserve"> ПС Н. Маячка 35/10</t>
  </si>
  <si>
    <t xml:space="preserve"> ПС К.Лагері 35/10</t>
  </si>
  <si>
    <t xml:space="preserve"> ПС Костогризово 35/10</t>
  </si>
  <si>
    <t>Скадовський РЕМ</t>
  </si>
  <si>
    <t xml:space="preserve"> ПС Скадовська 35/10</t>
  </si>
  <si>
    <t xml:space="preserve"> ПС Берігова 35/10</t>
  </si>
  <si>
    <t xml:space="preserve"> ПС Широка 35/10</t>
  </si>
  <si>
    <t xml:space="preserve"> ПС Морська 35/10</t>
  </si>
  <si>
    <t xml:space="preserve"> ПС Приморська 35/10</t>
  </si>
  <si>
    <t xml:space="preserve"> ПС Новомиколаївка 35/10</t>
  </si>
  <si>
    <t xml:space="preserve"> ПС Червона 35/10</t>
  </si>
  <si>
    <t xml:space="preserve"> ПС Молодіжне 35/10</t>
  </si>
  <si>
    <t xml:space="preserve">  1  приєднань</t>
  </si>
  <si>
    <t xml:space="preserve"> ПС Новоросійська 35/10</t>
  </si>
  <si>
    <t xml:space="preserve"> ПС Михайлівка 35/10</t>
  </si>
  <si>
    <t xml:space="preserve"> ПС Грушовка 35/10</t>
  </si>
  <si>
    <t xml:space="preserve"> ПС Таврія 35/10</t>
  </si>
  <si>
    <t xml:space="preserve"> 6 приєднань</t>
  </si>
  <si>
    <t xml:space="preserve"> ПС Птахівка 35/10</t>
  </si>
  <si>
    <t>Каховський РЕМ</t>
  </si>
  <si>
    <t xml:space="preserve"> ПС Каховка 35/6</t>
  </si>
  <si>
    <t xml:space="preserve"> ПС Каховка 35/10</t>
  </si>
  <si>
    <t xml:space="preserve"> ПС Коробки 35/10</t>
  </si>
  <si>
    <t xml:space="preserve"> ПС Чернянка 35/10</t>
  </si>
  <si>
    <t xml:space="preserve"> ПС Чер. Перекоп 35/10</t>
  </si>
  <si>
    <t xml:space="preserve"> ПС Тавричанська 35/10</t>
  </si>
  <si>
    <t xml:space="preserve"> ПС Краса Херсонщини 35/10</t>
  </si>
  <si>
    <t xml:space="preserve"> ПС Заозерне 35/10</t>
  </si>
  <si>
    <t xml:space="preserve"> ПС Ретранслятор 35/10</t>
  </si>
  <si>
    <t xml:space="preserve"> ПС Р.Люксембург 35/10</t>
  </si>
  <si>
    <t xml:space="preserve"> ПС Чорноморівка 35/10</t>
  </si>
  <si>
    <t xml:space="preserve"> ПС Кам`янка 35/10</t>
  </si>
  <si>
    <t xml:space="preserve"> ПС Любимівка 35/10</t>
  </si>
  <si>
    <t xml:space="preserve"> ПС Богданівна 35/10</t>
  </si>
  <si>
    <t xml:space="preserve"> ПС Каіри 35/10</t>
  </si>
  <si>
    <t xml:space="preserve"> 4  приєднання</t>
  </si>
  <si>
    <t xml:space="preserve"> ПС Горностаївка 35/10</t>
  </si>
  <si>
    <t xml:space="preserve">  9 приєднань</t>
  </si>
  <si>
    <t xml:space="preserve"> ПС Благовіщенка 35/10</t>
  </si>
  <si>
    <t xml:space="preserve"> ПС Константинівка 35/10</t>
  </si>
  <si>
    <t xml:space="preserve"> ПС Ольгіно 35/10</t>
  </si>
  <si>
    <t>Генічеський РЕМ</t>
  </si>
  <si>
    <t xml:space="preserve"> ПС Стрілкове 35/10</t>
  </si>
  <si>
    <t xml:space="preserve"> ПС Приазовська 35/10</t>
  </si>
  <si>
    <t xml:space="preserve"> ПС Партизани 35/10</t>
  </si>
  <si>
    <t xml:space="preserve"> ПС Н.Григор`ївська 35/10</t>
  </si>
  <si>
    <t xml:space="preserve"> ПС Петрівська 35/10</t>
  </si>
  <si>
    <t xml:space="preserve"> ПС Вікторовка 35/10</t>
  </si>
  <si>
    <t xml:space="preserve"> ПС Генічіська 35/10</t>
  </si>
  <si>
    <t xml:space="preserve"> ПС Генгорка 35/10</t>
  </si>
  <si>
    <t xml:space="preserve"> ПС Щасливцеві 35/10</t>
  </si>
  <si>
    <t xml:space="preserve"> ПС Озеряне 35/10</t>
  </si>
  <si>
    <t xml:space="preserve"> ПС Чонгар 35/10</t>
  </si>
  <si>
    <t>Іванівський РЕМ</t>
  </si>
  <si>
    <t xml:space="preserve"> ПС Іванівка 35/10</t>
  </si>
  <si>
    <t xml:space="preserve"> ПС Фрунзе 35/10</t>
  </si>
  <si>
    <t xml:space="preserve"> ПС Благодатна 35/10</t>
  </si>
  <si>
    <t xml:space="preserve"> ПС Дружбовка 35/10</t>
  </si>
  <si>
    <t xml:space="preserve"> ПС Трофимівка 35/10</t>
  </si>
  <si>
    <t xml:space="preserve"> ПС Н.Сірогози 35/10</t>
  </si>
  <si>
    <t xml:space="preserve">  10 приєднань</t>
  </si>
  <si>
    <t xml:space="preserve"> ПС П.Покрівка 35/10</t>
  </si>
  <si>
    <t xml:space="preserve"> ПС Верби 35/10</t>
  </si>
  <si>
    <t xml:space="preserve">   8  приєднань</t>
  </si>
  <si>
    <t xml:space="preserve"> ПС Степна 35/10</t>
  </si>
  <si>
    <t xml:space="preserve"> 7  приєднань</t>
  </si>
  <si>
    <t>Н.Троїцький РЕМ</t>
  </si>
  <si>
    <t xml:space="preserve"> ПС Подове 35/10</t>
  </si>
  <si>
    <t xml:space="preserve"> Отрадовка 35/10</t>
  </si>
  <si>
    <t xml:space="preserve"> ПС Федорівка 35/10</t>
  </si>
  <si>
    <t xml:space="preserve"> ПС Сиваши   35/10</t>
  </si>
  <si>
    <t xml:space="preserve"> ПС Васильївка  35/10</t>
  </si>
  <si>
    <t xml:space="preserve"> ПС Громовка  35/10</t>
  </si>
  <si>
    <t xml:space="preserve"> ПС Чкалово  35/10</t>
  </si>
  <si>
    <t xml:space="preserve">  7 приєднань</t>
  </si>
  <si>
    <t xml:space="preserve"> ПС Попелаки  35/10</t>
  </si>
  <si>
    <t>Чаплинський РЕМ</t>
  </si>
  <si>
    <t xml:space="preserve"> ПС Чаплинська 35/10</t>
  </si>
  <si>
    <t xml:space="preserve"> ПС Асканія-Нова 35/10</t>
  </si>
  <si>
    <t xml:space="preserve"> ПС Григорївка 35/10</t>
  </si>
  <si>
    <t xml:space="preserve"> ПС К.Владимирівка 35/10</t>
  </si>
  <si>
    <t xml:space="preserve"> ПС Крестовка 35/10</t>
  </si>
  <si>
    <t xml:space="preserve"> ПС Балтазаровка 35/10</t>
  </si>
  <si>
    <t xml:space="preserve"> ПС Маркеево 35/10</t>
  </si>
  <si>
    <t xml:space="preserve"> ПС Строганівка 35/10</t>
  </si>
  <si>
    <t xml:space="preserve"> ПС Шевченко 35/10</t>
  </si>
  <si>
    <t xml:space="preserve"> ПС Чер. Чабан 35/10</t>
  </si>
  <si>
    <t xml:space="preserve"> ПС Привольє 35/10</t>
  </si>
  <si>
    <t xml:space="preserve">  6  приєднання</t>
  </si>
  <si>
    <t xml:space="preserve"> ПС Ключова 35/10</t>
  </si>
  <si>
    <t xml:space="preserve"> ПС Новокиївська 35/10</t>
  </si>
  <si>
    <t xml:space="preserve"> ПС Каланчакська 35/10</t>
  </si>
  <si>
    <t xml:space="preserve"> 10  приєднань</t>
  </si>
  <si>
    <t xml:space="preserve"> ПС Мирна 35/10</t>
  </si>
  <si>
    <t>В.Лепетиський РЕМ</t>
  </si>
  <si>
    <t xml:space="preserve"> ПС Рогачик 35/10</t>
  </si>
  <si>
    <t xml:space="preserve"> 13  приєднань</t>
  </si>
  <si>
    <t xml:space="preserve"> ПС Ушкалка 35/10</t>
  </si>
  <si>
    <t xml:space="preserve"> ПС Першомаївка 35/10</t>
  </si>
  <si>
    <t xml:space="preserve"> ПС Самойлівка 35/10</t>
  </si>
  <si>
    <t xml:space="preserve"> ПС В.Лепетиха 35/10</t>
  </si>
  <si>
    <t xml:space="preserve"> ПС Рубанівська 35/10</t>
  </si>
  <si>
    <t xml:space="preserve"> ПС Миколаївська 35/10</t>
  </si>
  <si>
    <t xml:space="preserve"> ПС М.Лепетиха 35/10</t>
  </si>
  <si>
    <t>Херсонські МЕМ</t>
  </si>
  <si>
    <t xml:space="preserve"> ПС Соняшна  35/10</t>
  </si>
  <si>
    <t xml:space="preserve"> ПС Заводська 35/6</t>
  </si>
  <si>
    <t>19 приєднань</t>
  </si>
  <si>
    <t xml:space="preserve"> ПС Очисні споруди 35/6</t>
  </si>
  <si>
    <t xml:space="preserve">   10  приєднань</t>
  </si>
  <si>
    <t xml:space="preserve"> ПС Бетон верф 35/6</t>
  </si>
  <si>
    <t xml:space="preserve">   14  приєднань</t>
  </si>
  <si>
    <t xml:space="preserve"> ПС Кіндійська 35/6</t>
  </si>
  <si>
    <t xml:space="preserve">16 приєднань </t>
  </si>
  <si>
    <t xml:space="preserve"> ПС МІС 35/10</t>
  </si>
  <si>
    <t>12 приєднань</t>
  </si>
  <si>
    <t xml:space="preserve"> ПС Будівельна 35/6</t>
  </si>
  <si>
    <t xml:space="preserve">   18 приєднань</t>
  </si>
  <si>
    <t xml:space="preserve"> ПС ТОК 35/10</t>
  </si>
  <si>
    <t xml:space="preserve">   5 приєднань</t>
  </si>
  <si>
    <t xml:space="preserve"> ПС Антоновська 35/10</t>
  </si>
  <si>
    <t xml:space="preserve">   6 приєднань</t>
  </si>
  <si>
    <t xml:space="preserve"> ПС Сухарна 35/10</t>
  </si>
  <si>
    <t xml:space="preserve">   14 приєднання</t>
  </si>
  <si>
    <t xml:space="preserve"> ПС Консервна 35/6</t>
  </si>
  <si>
    <t xml:space="preserve">   22 приєднання</t>
  </si>
  <si>
    <t xml:space="preserve"> ПС Північна 35/10</t>
  </si>
  <si>
    <t xml:space="preserve">   20 приєднань</t>
  </si>
  <si>
    <t xml:space="preserve"> ПС Текстильна 35/6</t>
  </si>
  <si>
    <t xml:space="preserve">   17 приєднань</t>
  </si>
  <si>
    <t xml:space="preserve"> ПС Дніпровська 35/6</t>
  </si>
  <si>
    <t xml:space="preserve">   26 приєднань</t>
  </si>
  <si>
    <t xml:space="preserve"> ПС Комсомольська 35/6</t>
  </si>
  <si>
    <t xml:space="preserve">   25 приєднань</t>
  </si>
  <si>
    <t xml:space="preserve"> ПС Острівна 35/6</t>
  </si>
  <si>
    <t xml:space="preserve">   7 приєднань</t>
  </si>
  <si>
    <t xml:space="preserve"> ПС Дзержинська 35/6</t>
  </si>
  <si>
    <t xml:space="preserve"> ПС Камишани 35/10</t>
  </si>
  <si>
    <t xml:space="preserve">   4 приєднання</t>
  </si>
  <si>
    <t xml:space="preserve"> ПС Кошова 35/6</t>
  </si>
  <si>
    <t xml:space="preserve">   13 приєднань</t>
  </si>
  <si>
    <t>* Додаток 10 до Договору між Членами Оптового ринку електричної енергії України.</t>
  </si>
  <si>
    <t>4.5. Стан комп'ютерної техніки на початок прогнозного періоду</t>
  </si>
  <si>
    <t>Група за роком випуску</t>
  </si>
  <si>
    <t>Кількість, шт.</t>
  </si>
  <si>
    <t>%</t>
  </si>
  <si>
    <t>Комп'ютери до 2011 року випуску</t>
  </si>
  <si>
    <t>Комп'ютери 2012 року випуску</t>
  </si>
  <si>
    <t>Комп'ютери 2013 року випуску</t>
  </si>
  <si>
    <t>Комп'ютери 2014 року випуску</t>
  </si>
  <si>
    <t>Комп'ютери 2015 року випуску</t>
  </si>
  <si>
    <t>4.6. Узагальнений порівняльний аналіз змін технічного стану колісних транспортних засобів, спеціальних машин та механізмів, виконаних на колісних шасі *</t>
  </si>
  <si>
    <t>Показник на кінець року</t>
  </si>
  <si>
    <t>2015 з урахуванням обсягів запланованих робіт</t>
  </si>
  <si>
    <t>2</t>
  </si>
  <si>
    <t>Загальна кількість колісної техніки</t>
  </si>
  <si>
    <t>з них підлягає списанню</t>
  </si>
  <si>
    <t>Автокрани</t>
  </si>
  <si>
    <t>з них підлягають списанню</t>
  </si>
  <si>
    <t>Автобурові машини</t>
  </si>
  <si>
    <t>Бурильно-кранові машини</t>
  </si>
  <si>
    <t xml:space="preserve">Автовежі телескопічні та підіймачі </t>
  </si>
  <si>
    <t>у т.ч. на базі тракторів</t>
  </si>
  <si>
    <t>Автомобільні електромеханічні майстерні</t>
  </si>
  <si>
    <t>Електролабораторії</t>
  </si>
  <si>
    <t>1.7</t>
  </si>
  <si>
    <t xml:space="preserve">Автомобілі (вахтові) для перевезення бригад робітників </t>
  </si>
  <si>
    <t>у т.ч. для оперативних виїзних бригад (ОВБ)</t>
  </si>
  <si>
    <t>1.8</t>
  </si>
  <si>
    <t>Вантажні автомобілі</t>
  </si>
  <si>
    <t>1.9</t>
  </si>
  <si>
    <t>Автомобілі для перевезення вантажів та пасажирів</t>
  </si>
  <si>
    <t>1.10</t>
  </si>
  <si>
    <t>Автомобілі з кузовами типів фургон, пікап</t>
  </si>
  <si>
    <t>1.11</t>
  </si>
  <si>
    <t>Автобуси категорій М3 та М2 ("мікроавтобуси")</t>
  </si>
  <si>
    <t>1.12</t>
  </si>
  <si>
    <t>Легкові автомобілі</t>
  </si>
  <si>
    <t>1.13</t>
  </si>
  <si>
    <t>Трактори і механізми, виконані на їх базі</t>
  </si>
  <si>
    <t>1.14</t>
  </si>
  <si>
    <t>Причепи, напівпричепи</t>
  </si>
  <si>
    <t>1.15</t>
  </si>
  <si>
    <t>Автомайстерні</t>
  </si>
  <si>
    <t>1.16</t>
  </si>
  <si>
    <t>Спеціальні легкові автомобілі</t>
  </si>
  <si>
    <t>1.17</t>
  </si>
  <si>
    <t>Спеціальні автомобілі, виконані на шасі вантажівок</t>
  </si>
  <si>
    <t>1.18</t>
  </si>
  <si>
    <t>Автонавантажувачі</t>
  </si>
  <si>
    <t>1.19</t>
  </si>
  <si>
    <t>Інші види колісної техніки (розшифрувати)</t>
  </si>
  <si>
    <t>* У тому числі орендованої на довгостроковий період (більше року).</t>
  </si>
  <si>
    <t>** Зазначити відповідний рік.</t>
  </si>
  <si>
    <t>4.6.1. Аналіз колісної техніки станом на початок прогнозного періоду</t>
  </si>
  <si>
    <t>Марка колісної техніки</t>
  </si>
  <si>
    <t>Призначення (тип)</t>
  </si>
  <si>
    <t>Рік випуску</t>
  </si>
  <si>
    <t>Нормативний строк експлуатації, років</t>
  </si>
  <si>
    <t>Належність (структурний підрозділ, служба, РЕМ)</t>
  </si>
  <si>
    <t>Витрати пального*, л/100 км</t>
  </si>
  <si>
    <t>Витрати на технічне обслуговування та ремонт, тис. грн</t>
  </si>
  <si>
    <t>Залишкова вартість, тис. грн</t>
  </si>
  <si>
    <t>Підстава для списання/
заміни</t>
  </si>
  <si>
    <t>Пропонується для заміни</t>
  </si>
  <si>
    <t>за місяць</t>
  </si>
  <si>
    <t>щорічні</t>
  </si>
  <si>
    <t>марка</t>
  </si>
  <si>
    <t>призначення (тип)</t>
  </si>
  <si>
    <t>орієнтовна вартість, тис. грн</t>
  </si>
  <si>
    <t>витрати пального*, л/100 км</t>
  </si>
  <si>
    <t>витрати на технічне обслуговування та ремонт, тис. грн</t>
  </si>
  <si>
    <t>ВАЗ-2107040</t>
  </si>
  <si>
    <t>легкова</t>
  </si>
  <si>
    <t>Бериславський РЕЗ і ЕМ</t>
  </si>
  <si>
    <t xml:space="preserve">ВАЗ-21070 </t>
  </si>
  <si>
    <t>ВАЗ-21043</t>
  </si>
  <si>
    <t>УАЗ-469Б</t>
  </si>
  <si>
    <t>технолог.</t>
  </si>
  <si>
    <t>ВАЗ-21213</t>
  </si>
  <si>
    <t>седан технолог.</t>
  </si>
  <si>
    <t>УАЗ-2206</t>
  </si>
  <si>
    <t>м/автобус</t>
  </si>
  <si>
    <t>ГАЗ-32213</t>
  </si>
  <si>
    <t>УАЗ-3909</t>
  </si>
  <si>
    <t>вант.пас.</t>
  </si>
  <si>
    <t>УАЗ-3309</t>
  </si>
  <si>
    <t>ГАЗ-2705</t>
  </si>
  <si>
    <t>ГАЗ-5204</t>
  </si>
  <si>
    <t>ГАЗ-5312</t>
  </si>
  <si>
    <t>вант.борт</t>
  </si>
  <si>
    <t>ГАЗ-330273-388</t>
  </si>
  <si>
    <t>борт. малотон.</t>
  </si>
  <si>
    <t>ГАЗ-3309</t>
  </si>
  <si>
    <t>АР-18.04</t>
  </si>
  <si>
    <t>МАЗ-5334</t>
  </si>
  <si>
    <t>СМК-10</t>
  </si>
  <si>
    <t>ЗиЛ-131</t>
  </si>
  <si>
    <t>ВС-22-01</t>
  </si>
  <si>
    <t xml:space="preserve">46, 4 </t>
  </si>
  <si>
    <t>ГАЗ-52</t>
  </si>
  <si>
    <t>ТВГ-15</t>
  </si>
  <si>
    <t>ГАЗ-53</t>
  </si>
  <si>
    <t>ОЗТА-8572</t>
  </si>
  <si>
    <t>причіп</t>
  </si>
  <si>
    <t>ПСЄ-12Б</t>
  </si>
  <si>
    <t>Т-150К</t>
  </si>
  <si>
    <t>трактор</t>
  </si>
  <si>
    <t>Т-150К БКУ-1</t>
  </si>
  <si>
    <t>Автовишка АП-18</t>
  </si>
  <si>
    <t>автовишка</t>
  </si>
  <si>
    <t>ХТЗ-150К-09</t>
  </si>
  <si>
    <t>АП-18 (5-мест)</t>
  </si>
  <si>
    <t>універсал легкова</t>
  </si>
  <si>
    <t>В.Олександрівський РЕЗ і ЕМ</t>
  </si>
  <si>
    <t>УАЗ-3153</t>
  </si>
  <si>
    <t>ГАЗ-3307</t>
  </si>
  <si>
    <t>вант.борт.</t>
  </si>
  <si>
    <t>ГАЗ-66</t>
  </si>
  <si>
    <t>фургон (вантовая)</t>
  </si>
  <si>
    <t>ЗиЛ-130</t>
  </si>
  <si>
    <t>ВС-2201</t>
  </si>
  <si>
    <t>38,5 4</t>
  </si>
  <si>
    <t>29 4,9</t>
  </si>
  <si>
    <t>ТВГ-15М</t>
  </si>
  <si>
    <t>26 4</t>
  </si>
  <si>
    <t>ГАЗ -33023-2288</t>
  </si>
  <si>
    <t>Бортовой маловантажний</t>
  </si>
  <si>
    <t>В. Олександровський РЕЗ і ЕМ</t>
  </si>
  <si>
    <t>фургон рем.майст.</t>
  </si>
  <si>
    <t>1Р-5</t>
  </si>
  <si>
    <t>МТЗ-82</t>
  </si>
  <si>
    <t>МТЗ-80</t>
  </si>
  <si>
    <t>2ПТС-4</t>
  </si>
  <si>
    <t>ПСЕ-12,5</t>
  </si>
  <si>
    <t>ВАЗ-2107</t>
  </si>
  <si>
    <t>В.Лепетиський РЕЗ і ЕМ</t>
  </si>
  <si>
    <t xml:space="preserve">ВАЗ-21065 </t>
  </si>
  <si>
    <t>ЗАЗ-1102</t>
  </si>
  <si>
    <t>УАЗ-31512</t>
  </si>
  <si>
    <t>УАЗ-469</t>
  </si>
  <si>
    <t>СЕМАР-3234</t>
  </si>
  <si>
    <t>УАЗ-ОСТ-3909</t>
  </si>
  <si>
    <t>ГАЗ-51</t>
  </si>
  <si>
    <t>фургон БМЛ</t>
  </si>
  <si>
    <t>ГАЗ-САЗ-53Б</t>
  </si>
  <si>
    <t>АР-18</t>
  </si>
  <si>
    <t>ГАЗ-САЗ-3507</t>
  </si>
  <si>
    <t>АП-18</t>
  </si>
  <si>
    <t>ГАЗ-4301</t>
  </si>
  <si>
    <t>бортовий.</t>
  </si>
  <si>
    <t>ГАЗ-5201</t>
  </si>
  <si>
    <t>фургон (рем.майст.)</t>
  </si>
  <si>
    <t>ГАЗ-53Б</t>
  </si>
  <si>
    <t>самоскид</t>
  </si>
  <si>
    <t>фургон</t>
  </si>
  <si>
    <t>КС-2561</t>
  </si>
  <si>
    <t>40 6</t>
  </si>
  <si>
    <t>ТВГ-15Н</t>
  </si>
  <si>
    <t>1АПМ3</t>
  </si>
  <si>
    <t>ЮМЗ-6</t>
  </si>
  <si>
    <t>Т-40</t>
  </si>
  <si>
    <t>ЮМЗ-6АКМ</t>
  </si>
  <si>
    <t>ГАЗ-2705-288</t>
  </si>
  <si>
    <t>вант.фур.</t>
  </si>
  <si>
    <t>ВАЗ-21093</t>
  </si>
  <si>
    <t xml:space="preserve">хетчбек
(легкова)
</t>
  </si>
  <si>
    <t>Високопільський РЕЗ і ЕМ</t>
  </si>
  <si>
    <t>ВАЗ-2105</t>
  </si>
  <si>
    <t>автобус
(Волгарь)</t>
  </si>
  <si>
    <t>САЗ-3307</t>
  </si>
  <si>
    <t>БКУ</t>
  </si>
  <si>
    <t>1-Р-5</t>
  </si>
  <si>
    <t>2ПТС-4 (785А )</t>
  </si>
  <si>
    <t>ВС-18</t>
  </si>
  <si>
    <t>30 4,9</t>
  </si>
  <si>
    <t>ВС-22</t>
  </si>
  <si>
    <t>Каховський РЕЗ і ЕМ</t>
  </si>
  <si>
    <t>46 4</t>
  </si>
  <si>
    <t>Генічеський РЕЗ і ЕМ</t>
  </si>
  <si>
    <t>седан, спец.технолог</t>
  </si>
  <si>
    <t>ГАЗ-5327</t>
  </si>
  <si>
    <t>бортова</t>
  </si>
  <si>
    <t>автокран</t>
  </si>
  <si>
    <t>ГАЗ-5301</t>
  </si>
  <si>
    <t>АП-17</t>
  </si>
  <si>
    <t>інш.тип (ТВГ-15)</t>
  </si>
  <si>
    <t>1988 (2005)</t>
  </si>
  <si>
    <t>ГАЗ-6601</t>
  </si>
  <si>
    <t>інш.тип (ЕТЛ-35)</t>
  </si>
  <si>
    <t>32,5 4,5</t>
  </si>
  <si>
    <t>ГАЗ -3309</t>
  </si>
  <si>
    <t>Вишка</t>
  </si>
  <si>
    <t>Бортовий</t>
  </si>
  <si>
    <t>ВАЗ-21099</t>
  </si>
  <si>
    <t>Седан (легковий)</t>
  </si>
  <si>
    <t>ГАЗ-3309-354</t>
  </si>
  <si>
    <t>17 4</t>
  </si>
  <si>
    <t>БКУ-1</t>
  </si>
  <si>
    <t>машина бурильно-кранова</t>
  </si>
  <si>
    <t>ЮМЗ-6Д</t>
  </si>
  <si>
    <t>ЭО-2621</t>
  </si>
  <si>
    <t>экскаватор</t>
  </si>
  <si>
    <t>Т-150</t>
  </si>
  <si>
    <t>Г.Пристанський РЕЗ і ЕМ</t>
  </si>
  <si>
    <t>ВАЗ-2106</t>
  </si>
  <si>
    <t>ГАЗель-322132-288С</t>
  </si>
  <si>
    <t>КАвЗ-3270</t>
  </si>
  <si>
    <t>автобус</t>
  </si>
  <si>
    <t>вант</t>
  </si>
  <si>
    <t>ЗіЛ-431412</t>
  </si>
  <si>
    <t>ГАЗ-3307-12</t>
  </si>
  <si>
    <t>АП-17 (5-мест)</t>
  </si>
  <si>
    <t>2005 (2006)</t>
  </si>
  <si>
    <t>ГАЗСАЗ-3507</t>
  </si>
  <si>
    <t>1990 (2005)</t>
  </si>
  <si>
    <t>АП-18 (ТВГ-15)</t>
  </si>
  <si>
    <t>САЗ-3507</t>
  </si>
  <si>
    <t>спец.майст. ЕТЛ-10</t>
  </si>
  <si>
    <t>ГАЗ-33061</t>
  </si>
  <si>
    <t>спец.майст.</t>
  </si>
  <si>
    <t>рем.майст.</t>
  </si>
  <si>
    <t>фургон майстерня</t>
  </si>
  <si>
    <t>бурільна установка</t>
  </si>
  <si>
    <t>БЕЛАРУС-920</t>
  </si>
  <si>
    <t>седан (легковий)</t>
  </si>
  <si>
    <t>Іванівський РЕЗ і ЕМ</t>
  </si>
  <si>
    <t>5.4</t>
  </si>
  <si>
    <t>ВАЗ-21070</t>
  </si>
  <si>
    <t>седан
(легкова)</t>
  </si>
  <si>
    <t>ЗАЗ-110217</t>
  </si>
  <si>
    <t>хетчбек
(легкова)</t>
  </si>
  <si>
    <t>джип (легкова)</t>
  </si>
  <si>
    <t>УАЗ-3303</t>
  </si>
  <si>
    <t>бортовий</t>
  </si>
  <si>
    <t>ЗиЛ-4502</t>
  </si>
  <si>
    <t>КС-2561Е</t>
  </si>
  <si>
    <t>40, 6</t>
  </si>
  <si>
    <t>ГАЗ-3307 5- мест</t>
  </si>
  <si>
    <t>АП-18 переоблад</t>
  </si>
  <si>
    <t>1992 (2006)</t>
  </si>
  <si>
    <t>автовишка
(ТВГ-15)</t>
  </si>
  <si>
    <t>автовишка
АП-17</t>
  </si>
  <si>
    <t>ГАЗ-3507</t>
  </si>
  <si>
    <t>рем.майстер.
(ЕТЛ-10)</t>
  </si>
  <si>
    <t>1ПР5М</t>
  </si>
  <si>
    <t>1Р5</t>
  </si>
  <si>
    <t>2-ПТС-4</t>
  </si>
  <si>
    <t>трактор БКУ</t>
  </si>
  <si>
    <t>1ПТС-9</t>
  </si>
  <si>
    <t>БКМ-2М</t>
  </si>
  <si>
    <t>Т-150КБКУ</t>
  </si>
  <si>
    <t>ЮМЗ-6АЛ</t>
  </si>
  <si>
    <t>ЮМЗ-6Л</t>
  </si>
  <si>
    <t>1Р3</t>
  </si>
  <si>
    <t>ЕО-2621В-3</t>
  </si>
  <si>
    <t>екскаватор</t>
  </si>
  <si>
    <t>1-Р</t>
  </si>
  <si>
    <t>ПСЕ-Ф-12,5</t>
  </si>
  <si>
    <t>М-21412</t>
  </si>
  <si>
    <t>РАФ-2203</t>
  </si>
  <si>
    <t>ГАЗ-53-3966 Волгарь</t>
  </si>
  <si>
    <t>ГАЗ-53 Дизельная</t>
  </si>
  <si>
    <t>ел.тех. лаборатор.</t>
  </si>
  <si>
    <t>RENAUL-LOGAN BASE</t>
  </si>
  <si>
    <t>ЗіЛ-133 ГЯ ВТ</t>
  </si>
  <si>
    <t>вантажний автокран</t>
  </si>
  <si>
    <t>35,5 7,2</t>
  </si>
  <si>
    <t>ВАЗ-210700-20</t>
  </si>
  <si>
    <t>ЗІЛ-131</t>
  </si>
  <si>
    <t>0.65</t>
  </si>
  <si>
    <t>7.8</t>
  </si>
  <si>
    <t>20 / 5</t>
  </si>
  <si>
    <t>46, 4</t>
  </si>
  <si>
    <t>бортовий маловантажний</t>
  </si>
  <si>
    <t>ГАЗ -330273-388</t>
  </si>
  <si>
    <t>11.63</t>
  </si>
  <si>
    <t>0.30</t>
  </si>
  <si>
    <t>седан легкова</t>
  </si>
  <si>
    <t>КТА 18.02</t>
  </si>
  <si>
    <t>ИЖ-271501</t>
  </si>
  <si>
    <t>спец. легкова</t>
  </si>
  <si>
    <t>УАЗ-3962</t>
  </si>
  <si>
    <t>спец. вант.пас.</t>
  </si>
  <si>
    <t>фургон вант.</t>
  </si>
  <si>
    <t>вантажний спец</t>
  </si>
  <si>
    <t xml:space="preserve">20, 5 </t>
  </si>
  <si>
    <t xml:space="preserve">ГАЗ-330273-388 </t>
  </si>
  <si>
    <t>ЗіЛ-130</t>
  </si>
  <si>
    <t>БМ-302</t>
  </si>
  <si>
    <t>31, 8</t>
  </si>
  <si>
    <t>ГАЗ-5314
переобор.</t>
  </si>
  <si>
    <t>ГАЗ-52 
двиг.-53</t>
  </si>
  <si>
    <t>ТВГ-15
переоблад</t>
  </si>
  <si>
    <t>Н.Каховський РЕЗ і ЕМ</t>
  </si>
  <si>
    <t>ВАЗ-21061</t>
  </si>
  <si>
    <t>легкова спец.технолог.</t>
  </si>
  <si>
    <t>спец.технолог.</t>
  </si>
  <si>
    <t>ГАЗ-53 АСЧ-03</t>
  </si>
  <si>
    <t>ГАЗ-5312 Волгарь</t>
  </si>
  <si>
    <t>КАвЗ-651А</t>
  </si>
  <si>
    <t>вант.пас. (БМЛ)</t>
  </si>
  <si>
    <t>фургон ЕТЛ-10</t>
  </si>
  <si>
    <t>фургон ЕТЛ-35</t>
  </si>
  <si>
    <t>ЗиЛ-431412</t>
  </si>
  <si>
    <t>ЗиЛ-131А</t>
  </si>
  <si>
    <t>ТВ-26Е</t>
  </si>
  <si>
    <t>ГАЗ -33023- 288</t>
  </si>
  <si>
    <t>17.3</t>
  </si>
  <si>
    <t>0.80</t>
  </si>
  <si>
    <t>ЮМЗ-6АКЛ</t>
  </si>
  <si>
    <t xml:space="preserve">УАЗ-3909 </t>
  </si>
  <si>
    <t>ПСЕ-Ф-12,5А</t>
  </si>
  <si>
    <t>ЭО-2621В</t>
  </si>
  <si>
    <t>МТЗ-82.1.26</t>
  </si>
  <si>
    <t>БАЛКАНКАРА</t>
  </si>
  <si>
    <t>автонавантажувач</t>
  </si>
  <si>
    <t>Н.Воронцовський РЕЗ і ЕМ</t>
  </si>
  <si>
    <t>Н. Воронцовський РЕЗ і ЕМ</t>
  </si>
  <si>
    <t>ЛуАЗ-969М</t>
  </si>
  <si>
    <t>АРО-243</t>
  </si>
  <si>
    <t>седан</t>
  </si>
  <si>
    <t>УАЗ-33032</t>
  </si>
  <si>
    <t>автовишка
АП-10</t>
  </si>
  <si>
    <t>фургон
рем.майст.</t>
  </si>
  <si>
    <t>фургон
спец.майст.</t>
  </si>
  <si>
    <t>32, 5</t>
  </si>
  <si>
    <t>17,5 8,3</t>
  </si>
  <si>
    <t>1 Р-5</t>
  </si>
  <si>
    <t>Т- 150 К</t>
  </si>
  <si>
    <t>2 ПТС-4</t>
  </si>
  <si>
    <t>БКУ-150 К</t>
  </si>
  <si>
    <t>ЮМЗ-6 КЛ</t>
  </si>
  <si>
    <t>напівпричеп</t>
  </si>
  <si>
    <t>ВАЗ-21074</t>
  </si>
  <si>
    <t>Н.Троїцький РЕЗ і ЕМ</t>
  </si>
  <si>
    <t>ВАЗ-210994-20</t>
  </si>
  <si>
    <t>ВАЗ-2121</t>
  </si>
  <si>
    <t xml:space="preserve">ГАЗ-33023-2288 </t>
  </si>
  <si>
    <t>малотонажний</t>
  </si>
  <si>
    <t>ВАЗ-21065</t>
  </si>
  <si>
    <t>.легкова</t>
  </si>
  <si>
    <t>АРО-244</t>
  </si>
  <si>
    <t>седан спец.технолог.</t>
  </si>
  <si>
    <t>фургон вант.пас.</t>
  </si>
  <si>
    <t>ГАЗ-6611</t>
  </si>
  <si>
    <t>БМЛ-66</t>
  </si>
  <si>
    <t xml:space="preserve">40 6 </t>
  </si>
  <si>
    <t>32. 5</t>
  </si>
  <si>
    <t>ЗиЛ-431410</t>
  </si>
  <si>
    <t>46.4</t>
  </si>
  <si>
    <t>30.</t>
  </si>
  <si>
    <t>17.0</t>
  </si>
  <si>
    <t>Т 40А</t>
  </si>
  <si>
    <t>Т 40М</t>
  </si>
  <si>
    <t>Т 150К</t>
  </si>
  <si>
    <t>ПТС-4</t>
  </si>
  <si>
    <t>ПСЄ-12</t>
  </si>
  <si>
    <t>Скадовський РЕЗ і ЕМ</t>
  </si>
  <si>
    <t xml:space="preserve">ВАЗ-21099 </t>
  </si>
  <si>
    <t>Седан ( легкова)</t>
  </si>
  <si>
    <t>5.40</t>
  </si>
  <si>
    <t xml:space="preserve">спец. </t>
  </si>
  <si>
    <t>вантажо.пас.</t>
  </si>
  <si>
    <t>вантаж.пасаж.</t>
  </si>
  <si>
    <t>самосвал</t>
  </si>
  <si>
    <t>Вантажний автопідйомник АР-18</t>
  </si>
  <si>
    <t>1992 2008</t>
  </si>
  <si>
    <t>Вантажний автопідйомник ТВГ-15</t>
  </si>
  <si>
    <t>Вантажний автопідйомник ТВГ-15Н</t>
  </si>
  <si>
    <t>ГАЗ -330273- 388</t>
  </si>
  <si>
    <t>Вантажний бортовий малотонажний</t>
  </si>
  <si>
    <t>3.60</t>
  </si>
  <si>
    <t>ЗиЛ-131ВС</t>
  </si>
  <si>
    <t xml:space="preserve">Вантажний автопідйомник ВС-22 </t>
  </si>
  <si>
    <t>1 ПТС-2</t>
  </si>
  <si>
    <t>Цюрупинський РЕЗ і ЕМ</t>
  </si>
  <si>
    <t>КАвЗ-685</t>
  </si>
  <si>
    <t>ГАЗ-33021</t>
  </si>
  <si>
    <t>АП-17А</t>
  </si>
  <si>
    <t>37,5 4</t>
  </si>
  <si>
    <t>30 5,2</t>
  </si>
  <si>
    <t>32 5,2</t>
  </si>
  <si>
    <t>Газ-3309</t>
  </si>
  <si>
    <t>26 4,9</t>
  </si>
  <si>
    <t>ГАЗ -33023- 2288</t>
  </si>
  <si>
    <t>AUTOCAR</t>
  </si>
  <si>
    <t>навантажувач</t>
  </si>
  <si>
    <t>А/П-4045 П</t>
  </si>
  <si>
    <t>МАЗ-93802</t>
  </si>
  <si>
    <t>Т 150К БКУ</t>
  </si>
  <si>
    <t>Т 150 БКУ</t>
  </si>
  <si>
    <t>універсал
(легкова)</t>
  </si>
  <si>
    <t>Чаплинський РЕЗ і ЕМ</t>
  </si>
  <si>
    <t>автовишка ВС-22</t>
  </si>
  <si>
    <t>УАЗ-31519</t>
  </si>
  <si>
    <t>УАЗ-22069</t>
  </si>
  <si>
    <t>рем.майстер</t>
  </si>
  <si>
    <t>ГАЗ-330273-288</t>
  </si>
  <si>
    <t>борт. малотон</t>
  </si>
  <si>
    <t>ФАЗ-3508</t>
  </si>
  <si>
    <t>32
5,2</t>
  </si>
  <si>
    <t>29
4,9</t>
  </si>
  <si>
    <t>ГАЗ-33023 В/П (2+3)</t>
  </si>
  <si>
    <t>мікроавтобус</t>
  </si>
  <si>
    <t>ГАЗ-33023</t>
  </si>
  <si>
    <t>спец. (вант.пас.)</t>
  </si>
  <si>
    <t>АП-17 переоблад.</t>
  </si>
  <si>
    <t>ГАЗ-53
5-м кабина</t>
  </si>
  <si>
    <t>АР-18-02 переоблад.</t>
  </si>
  <si>
    <t>1Р4</t>
  </si>
  <si>
    <t>ГКБ-819</t>
  </si>
  <si>
    <t xml:space="preserve">2ПТС-4 </t>
  </si>
  <si>
    <t>БКМ-420</t>
  </si>
  <si>
    <t>БКУ-2 (Т-150К)</t>
  </si>
  <si>
    <t>ямобур</t>
  </si>
  <si>
    <t>МТЗ-80Л</t>
  </si>
  <si>
    <t>ХМЕМ</t>
  </si>
  <si>
    <t>ЗАЗ-110207</t>
  </si>
  <si>
    <t>АСЧ-03</t>
  </si>
  <si>
    <t>вант.пас</t>
  </si>
  <si>
    <t>вант. Пасаж.</t>
  </si>
  <si>
    <t>ГАЗ -66</t>
  </si>
  <si>
    <t>БМЛ</t>
  </si>
  <si>
    <t>ЗиЛ-ММЗ-4502</t>
  </si>
  <si>
    <t>ЕТЛ-35</t>
  </si>
  <si>
    <t>ЕТЛ-10</t>
  </si>
  <si>
    <t>ГАЗ-33081</t>
  </si>
  <si>
    <t>ЕТЛ</t>
  </si>
  <si>
    <t>ГАЗ-5203</t>
  </si>
  <si>
    <t>ГАЗ -2705- 288</t>
  </si>
  <si>
    <t>вантаж.фургон</t>
  </si>
  <si>
    <t>ГАЗ -33023-216</t>
  </si>
  <si>
    <t>вант. Пас.</t>
  </si>
  <si>
    <t>АП-17
(5-мест)</t>
  </si>
  <si>
    <t>ГАЗ-3307- 12</t>
  </si>
  <si>
    <t>ГАЗ 53</t>
  </si>
  <si>
    <t>35,09 5,4</t>
  </si>
  <si>
    <t>АП-18(5-и)</t>
  </si>
  <si>
    <t>АР-18.</t>
  </si>
  <si>
    <t>21 3</t>
  </si>
  <si>
    <t>ГАЗ -3307</t>
  </si>
  <si>
    <t>PEUGEOT J-5</t>
  </si>
  <si>
    <t xml:space="preserve">ЭО-2621 </t>
  </si>
  <si>
    <t>МТЗ-82.1</t>
  </si>
  <si>
    <t>Т-150 БКУ</t>
  </si>
  <si>
    <t>ЕО-2621</t>
  </si>
  <si>
    <t>МТЗ-82ЭУ</t>
  </si>
  <si>
    <t>ЕО 2621В-3</t>
  </si>
  <si>
    <t>Борекс-2102</t>
  </si>
  <si>
    <t>ЕО-2626</t>
  </si>
  <si>
    <t>Т-40М</t>
  </si>
  <si>
    <t>ЕО-2621В</t>
  </si>
  <si>
    <t>БКУ-1(Т-150К)</t>
  </si>
  <si>
    <t>машина дорожньо будівна</t>
  </si>
  <si>
    <t>ПСЭ-Ф-12.5</t>
  </si>
  <si>
    <t>ПЗ-1200</t>
  </si>
  <si>
    <t>ОДАЗ-885</t>
  </si>
  <si>
    <t>1 Р-3</t>
  </si>
  <si>
    <t>ЕО переобор</t>
  </si>
  <si>
    <t>1-Р-3</t>
  </si>
  <si>
    <t>приц.рос</t>
  </si>
  <si>
    <t>ТOYOTA CAMRY</t>
  </si>
  <si>
    <t>легковий</t>
  </si>
  <si>
    <t>ПАТ "ЕК"Херсонобленерго" (служба транспорту)</t>
  </si>
  <si>
    <t>TOYOTA Land Cruiser</t>
  </si>
  <si>
    <t>VOLVO S-80</t>
  </si>
  <si>
    <t>Škoda-SuperB</t>
  </si>
  <si>
    <t>ТOYOTAАVENSIS</t>
  </si>
  <si>
    <t>14.40</t>
  </si>
  <si>
    <t>Mitsubishi Pajero</t>
  </si>
  <si>
    <t>ВАЗ-210740</t>
  </si>
  <si>
    <t>ГАЗ-3110</t>
  </si>
  <si>
    <t>ВАЗ-211540 110-20</t>
  </si>
  <si>
    <t>ЗАЗ-(ДЭУ) TF699P</t>
  </si>
  <si>
    <t>ГАЗ-33023-414</t>
  </si>
  <si>
    <t>бортовой вантаж</t>
  </si>
  <si>
    <t>ГАЗ-322132 418</t>
  </si>
  <si>
    <t>спеціал. технолог.</t>
  </si>
  <si>
    <t>УАЗ-390944-018</t>
  </si>
  <si>
    <t>ГАЗ-2705-414</t>
  </si>
  <si>
    <t>ГАЗ-3302 ACG 3302-AXI-1</t>
  </si>
  <si>
    <t>М-2141</t>
  </si>
  <si>
    <t>. Легкова</t>
  </si>
  <si>
    <t>спец..пас</t>
  </si>
  <si>
    <t>вантаж. Пас.</t>
  </si>
  <si>
    <t>Вант пас.</t>
  </si>
  <si>
    <t>легковий.пас.</t>
  </si>
  <si>
    <t>САЗ-3508</t>
  </si>
  <si>
    <t>ГАЗ-33023-216</t>
  </si>
  <si>
    <t>борт. Малотонаж.</t>
  </si>
  <si>
    <t>борт. Малотона</t>
  </si>
  <si>
    <t xml:space="preserve">ГАЗ-330273-288 </t>
  </si>
  <si>
    <t xml:space="preserve">ГАЗ-53 </t>
  </si>
  <si>
    <t>ремонтна майстер.</t>
  </si>
  <si>
    <t>вантаж. Фургон</t>
  </si>
  <si>
    <t>ремонт. Майстерня</t>
  </si>
  <si>
    <t>Вантаж. Фургон</t>
  </si>
  <si>
    <t>лабораторія</t>
  </si>
  <si>
    <t>ГАЗ-32213-414</t>
  </si>
  <si>
    <t>КамАЗ-4310</t>
  </si>
  <si>
    <t>ВС-26</t>
  </si>
  <si>
    <t>ЗіЛ-131</t>
  </si>
  <si>
    <t>47 4</t>
  </si>
  <si>
    <t>КамАЗ-4326-1036-15</t>
  </si>
  <si>
    <t>30 8.50</t>
  </si>
  <si>
    <t>47 5</t>
  </si>
  <si>
    <t>ЗіЛ-433420</t>
  </si>
  <si>
    <t>МРК-750</t>
  </si>
  <si>
    <t>29 17,4</t>
  </si>
  <si>
    <t>МАЗ-543203</t>
  </si>
  <si>
    <t>сед.тягач</t>
  </si>
  <si>
    <t>МАЗ-54323</t>
  </si>
  <si>
    <t xml:space="preserve">МАЗ-543240 </t>
  </si>
  <si>
    <t>МАЗ-543205-220</t>
  </si>
  <si>
    <t>28 7</t>
  </si>
  <si>
    <t>КРАЗ-250</t>
  </si>
  <si>
    <t>сед. Тягач</t>
  </si>
  <si>
    <t>КамАЗ-5410</t>
  </si>
  <si>
    <t>сед.тягач маніпулятор</t>
  </si>
  <si>
    <t>31,5 7.00</t>
  </si>
  <si>
    <t>КамАЗ-65116-019</t>
  </si>
  <si>
    <t>Сед. Тягач маніпулятор</t>
  </si>
  <si>
    <t>33 7</t>
  </si>
  <si>
    <t>КамАЗ-5320</t>
  </si>
  <si>
    <t>МАЗ- 437041-268</t>
  </si>
  <si>
    <t>грузовой</t>
  </si>
  <si>
    <t>МАЗ-533702</t>
  </si>
  <si>
    <t>КТА-18.01</t>
  </si>
  <si>
    <t>41 7</t>
  </si>
  <si>
    <t>МАЗ-630303</t>
  </si>
  <si>
    <t>КС-4574</t>
  </si>
  <si>
    <t>53 9</t>
  </si>
  <si>
    <t>КамАЗ-55111</t>
  </si>
  <si>
    <t>КТА-25</t>
  </si>
  <si>
    <t>46 10</t>
  </si>
  <si>
    <t>КС-4562</t>
  </si>
  <si>
    <t>57 8,8</t>
  </si>
  <si>
    <t>Bobcat S130</t>
  </si>
  <si>
    <t xml:space="preserve">Bobcat </t>
  </si>
  <si>
    <t>Bobcat S175</t>
  </si>
  <si>
    <t xml:space="preserve">БОРЕКС -2302 </t>
  </si>
  <si>
    <t>Трактор</t>
  </si>
  <si>
    <t>ЮМЗ-6 ЭО-2621</t>
  </si>
  <si>
    <t>МТЗ-82.1.26 ЭО-2626</t>
  </si>
  <si>
    <t>ЕКСКОВ.</t>
  </si>
  <si>
    <t>М-27333-36</t>
  </si>
  <si>
    <t>Автопогрузчик</t>
  </si>
  <si>
    <t>А\П-4045П</t>
  </si>
  <si>
    <t>ЛАЗ-699Р</t>
  </si>
  <si>
    <t xml:space="preserve">спеціал. рем.майст. </t>
  </si>
  <si>
    <t>ГАЗ-53АСЧ-03</t>
  </si>
  <si>
    <t>інш.тип електр. майст.</t>
  </si>
  <si>
    <t>ГАЗ-5205</t>
  </si>
  <si>
    <t>спеціал. ТВГ-15</t>
  </si>
  <si>
    <t>АЗЛК-21412</t>
  </si>
  <si>
    <t>лег.спец.</t>
  </si>
  <si>
    <t>ГАЗ-53А переобор.</t>
  </si>
  <si>
    <t>фургон
БМЛ</t>
  </si>
  <si>
    <t>МАЗ-938662-042</t>
  </si>
  <si>
    <t>напів причип</t>
  </si>
  <si>
    <t>ЧМЗАП-5523</t>
  </si>
  <si>
    <t>ОДАЗ-828</t>
  </si>
  <si>
    <t>МАЗ 9380</t>
  </si>
  <si>
    <t>ПР</t>
  </si>
  <si>
    <t>приіп трубовоз</t>
  </si>
  <si>
    <t>БОРЕКС-2302.ТТЗ-80.10</t>
  </si>
  <si>
    <t>напівпричип</t>
  </si>
  <si>
    <t>МАЗ-938660</t>
  </si>
  <si>
    <t>МАЗ-938662040</t>
  </si>
  <si>
    <t>МАЗ-938662</t>
  </si>
  <si>
    <t>4.6.2. Розрахунок економічної ефективності закупівлі колісної техніки на прогнозний період</t>
  </si>
  <si>
    <t>Марка колісної техніки, що підлягає заміні</t>
  </si>
  <si>
    <t>Марка колісної техніки, що пропонується на заміну</t>
  </si>
  <si>
    <t>Вартість нової одиниці колісної техніки, що пропонується на заміну,
тис. грн (з ПДВ)</t>
  </si>
  <si>
    <t>Очікуваний річний економічний ефект (тис. грн з ПДВ) від:</t>
  </si>
  <si>
    <t>Строк окупності, років</t>
  </si>
  <si>
    <t>економії витрат на паливно-мастильні матеріали</t>
  </si>
  <si>
    <t>зменшення витрат на технічне обслуговування і ремонт</t>
  </si>
  <si>
    <t>зменшення інших витрат</t>
  </si>
  <si>
    <t>зменшення затрат на закупівлю автомобільних шин за рахунок збільшення їх норми пробігу</t>
  </si>
  <si>
    <t>загальний очікуваний економічний ефект від заміни колісної техніки</t>
  </si>
  <si>
    <t>9=5+6+7+8</t>
  </si>
  <si>
    <t>10=4/9</t>
  </si>
  <si>
    <t>Автовишка ГАЗ3309АР18 (або аналог)</t>
  </si>
  <si>
    <t>Рено Логан (або аналог)</t>
  </si>
  <si>
    <t>Автокран МАЗ КС5571 32т (або аналог)</t>
  </si>
  <si>
    <t>4.7. Витрати електричної енергії*</t>
  </si>
  <si>
    <t>Показник</t>
  </si>
  <si>
    <r>
      <t>млн
кВт</t>
    </r>
    <r>
      <rPr>
        <b/>
        <sz val="11"/>
        <rFont val="Times New Roman"/>
        <family val="1"/>
      </rPr>
      <t>·</t>
    </r>
    <r>
      <rPr>
        <sz val="11"/>
        <rFont val="Times New Roman"/>
        <family val="1"/>
      </rPr>
      <t>год</t>
    </r>
  </si>
  <si>
    <t>млн грн</t>
  </si>
  <si>
    <t xml:space="preserve">Фактичне надходження електричної енергії </t>
  </si>
  <si>
    <t>Усього
у т.ч.:</t>
  </si>
  <si>
    <t>Нормативні технологічні витрати</t>
  </si>
  <si>
    <t>18.3%</t>
  </si>
  <si>
    <t>Небаланс**</t>
  </si>
  <si>
    <t>*Колонки „млн кВт•год” та „%” заповнюються відповідно до форми 1Б-ТВЕ. Колонка „млн грн” заповнюється тільки для рядків „Нормативні технологічні витрати” та „Небаланс”, при цьому розрахунок вартості здійснюється шляхом додавання помісячних даних економії (збитків), отриманих ліцензіатом внаслідок різниці між фактичними та нормативними витратами. Місячний обсяг економії (збитків), отриманих ліцензіатом, розраховується як добуток обсягів небалансу електричної енергії та фактичної середньозваженої оптової ринкової ціни, яка розрахована відповідно до Правил Оптового ринку електричної енергії України.</t>
  </si>
  <si>
    <t>**Різниця між звітним значенням технологічних витрат електричної енергії та нормативним значенням технологічних витрат електричної енергії.</t>
  </si>
  <si>
    <t>в динаміці за останні п’ять років</t>
  </si>
  <si>
    <t>Параметри</t>
  </si>
  <si>
    <t>Рік *</t>
  </si>
  <si>
    <r>
      <t>Площа території, на якій здійснюється ліцензована діяльність, км</t>
    </r>
    <r>
      <rPr>
        <vertAlign val="superscript"/>
        <sz val="11"/>
        <rFont val="Times New Roman"/>
        <family val="1"/>
      </rPr>
      <t>2</t>
    </r>
  </si>
  <si>
    <t>Кількість споживачів (абонентів) ліцензіата:</t>
  </si>
  <si>
    <t>у тому числі по 2 класу напруги</t>
  </si>
  <si>
    <t>з них населення</t>
  </si>
  <si>
    <t>Загальна довжина електричних
мереж, км **</t>
  </si>
  <si>
    <t>з них повітряних:</t>
  </si>
  <si>
    <t>35 кВ</t>
  </si>
  <si>
    <t>6/10 кВ</t>
  </si>
  <si>
    <t>0,38 кВ</t>
  </si>
  <si>
    <t>кабельних:</t>
  </si>
  <si>
    <t>Сумарна потужність власних трансформаторів, МВА:</t>
  </si>
  <si>
    <t>Середньооблікова чисельність
персоналу, осіб</t>
  </si>
  <si>
    <t>у тому числі з передачі</t>
  </si>
  <si>
    <t>Нормативна чисельність персоналу, осіб</t>
  </si>
  <si>
    <t>Середньомісячна заробітна плата працівників, грн</t>
  </si>
  <si>
    <t>Річний обсяг передачі електричної енергії (відпуск з мережі), млн кВт·год</t>
  </si>
  <si>
    <t>прогноз</t>
  </si>
  <si>
    <t>факт</t>
  </si>
  <si>
    <t>Річна виручка від передачі
електричної енергії, тис. грн</t>
  </si>
  <si>
    <t>Операційні витрати з передачі електричної енергії, тис. грн</t>
  </si>
  <si>
    <t>Річний обсяг постачання
електричної енергії, млн кВт·год</t>
  </si>
  <si>
    <t xml:space="preserve">прогноз </t>
  </si>
  <si>
    <t>Річна виручка від постачання електричної енергії, тис. грн</t>
  </si>
  <si>
    <t>Операційні витрати з постачання електричної енергії, тис. грн</t>
  </si>
  <si>
    <t>Прибуток усього, тис. грн</t>
  </si>
  <si>
    <t>від діяльності з передачі</t>
  </si>
  <si>
    <t>від діяльності з постачання</t>
  </si>
  <si>
    <t>База нарахування прибутку, тис. грн</t>
  </si>
  <si>
    <t>Сума залучених інвестицій, тис. грн</t>
  </si>
  <si>
    <t>Норма прибутку на базу
нарахування, %</t>
  </si>
  <si>
    <t>Втрати електричної енергії
в мережах, %</t>
  </si>
  <si>
    <t>Понаднормативні втрати, %</t>
  </si>
  <si>
    <t>Обсяг основних фондів в умовних одиницях, всього</t>
  </si>
  <si>
    <t>Ліній електропередач</t>
  </si>
  <si>
    <t>Підстанцій</t>
  </si>
  <si>
    <t>Релейного захисту та автоматики</t>
  </si>
  <si>
    <t>Зв'язку та обчислювальної техніки</t>
  </si>
  <si>
    <t>* У колонках зазначити відповідні роки.</t>
  </si>
  <si>
    <t>** Без довжини вводів в індивідуальні житлові будинки та довжини внутрішньобудинкових мереж.</t>
  </si>
  <si>
    <t>5. Загальний опис робіт</t>
  </si>
  <si>
    <t>Цільові програми</t>
  </si>
  <si>
    <t>Усього на роки 2016 - 2020</t>
  </si>
  <si>
    <t>У т.ч. по роках:</t>
  </si>
  <si>
    <t>тис. грн (з ПДВ)</t>
  </si>
  <si>
    <t>Будівництво, модернізація та реконструкція електричних мереж та обладнання</t>
  </si>
  <si>
    <t>Заходи зі зниження нетехнічних витрат електричної енергії</t>
  </si>
  <si>
    <t>Впровадження та розвиток автоматизованих систем диспетчерсько-технологічного керування (АСДТК)</t>
  </si>
  <si>
    <t>Впровадження та розвиток інформаційних технологій</t>
  </si>
  <si>
    <t>Впровадження та розвиток
систем зв'язку</t>
  </si>
  <si>
    <t>Модернізація та закупівля
колісної техніки</t>
  </si>
  <si>
    <t>Інше</t>
  </si>
  <si>
    <t>5.1. Будівництво, модернізація та реконструкція електричних мереж та обладнання</t>
  </si>
  <si>
    <t>Складові цільової програми</t>
  </si>
  <si>
    <t xml:space="preserve">Усього на роки (прогнозний період) + (прогнозний період+4) </t>
  </si>
  <si>
    <t>(прогнозний період)</t>
  </si>
  <si>
    <t>(прогнозний період+1)</t>
  </si>
  <si>
    <t>(прогнозний період+2)</t>
  </si>
  <si>
    <t>(прогнозний період+3)</t>
  </si>
  <si>
    <t>(прогнозний період+4)</t>
  </si>
  <si>
    <t>тис. грн</t>
  </si>
  <si>
    <t>усього на рік</t>
  </si>
  <si>
    <t xml:space="preserve">економічний ефект </t>
  </si>
  <si>
    <t>зниження ТВЕ</t>
  </si>
  <si>
    <t>окупність у роках</t>
  </si>
  <si>
    <t>млн кВт·год</t>
  </si>
  <si>
    <t>1</t>
  </si>
  <si>
    <t>Будівництво, реконструкція та модернізація електричних мереж, у т.ч:</t>
  </si>
  <si>
    <t>Будівництво нових ЛЕП (КЛ, ПЛ), усього,
з них:</t>
  </si>
  <si>
    <t>110 кВ (150 кВ)</t>
  </si>
  <si>
    <t>6-20 кВ</t>
  </si>
  <si>
    <t>0,4 кВ</t>
  </si>
  <si>
    <t>у т.ч. з магістральними ізольованими проводами</t>
  </si>
  <si>
    <t>Реконструкція ЛЕП (КЛ, ПЛ), усього,
з них:</t>
  </si>
  <si>
    <t>1.2.1</t>
  </si>
  <si>
    <t>110 кВ (220, 150 кВ)</t>
  </si>
  <si>
    <t>1.2.2</t>
  </si>
  <si>
    <t>1.2.3</t>
  </si>
  <si>
    <t>1.2.4</t>
  </si>
  <si>
    <t>1.2.4.1</t>
  </si>
  <si>
    <t>Будівництво нових ПС, РП та ТП, усього,
з них:</t>
  </si>
  <si>
    <t>1.3.1</t>
  </si>
  <si>
    <t>1.3.2</t>
  </si>
  <si>
    <t>1.3.3</t>
  </si>
  <si>
    <t>Реконструкція ПС, ТП та РП, усього, з них:</t>
  </si>
  <si>
    <t>1.4.1</t>
  </si>
  <si>
    <t>1.4.2</t>
  </si>
  <si>
    <t>1.4.3</t>
  </si>
  <si>
    <t>Модернізація ПС, ТП та РП, усього, з них:</t>
  </si>
  <si>
    <t>1.5.1</t>
  </si>
  <si>
    <t>1.5.2</t>
  </si>
  <si>
    <t>1.5.3</t>
  </si>
  <si>
    <t>5.1.1. Обсяги будівництва, реконструкції та модернізації об'єктів електричних мереж
на прогнозний період</t>
  </si>
  <si>
    <t>Інвентарний номер об'єкта</t>
  </si>
  <si>
    <t>Найменування енергооб'єкта, його місцезнаходження та потужність</t>
  </si>
  <si>
    <t>Вартість одиниці продукції,
тис. грн (з ПДВ)</t>
  </si>
  <si>
    <t>Обсяги робіт та капіталовкладень
ПЛ, КЛ / ПС</t>
  </si>
  <si>
    <t>Наявність проектної документації (дата і номер документа про її затвердження)*</t>
  </si>
  <si>
    <t>Спосіб виконання робіт (підрядний/ господарський)</t>
  </si>
  <si>
    <t>Рік будівництва або попередньої реконструкції</t>
  </si>
  <si>
    <t>км / шт</t>
  </si>
  <si>
    <t>капіталовкладення,
тис. грн (з ПДВ)</t>
  </si>
  <si>
    <t>будівництво, усього</t>
  </si>
  <si>
    <t>реконструкція, усього</t>
  </si>
  <si>
    <t>000662</t>
  </si>
  <si>
    <t>ПЛ-150кВ Ках. ГПП-Дудчино</t>
  </si>
  <si>
    <t>+</t>
  </si>
  <si>
    <t>підрядний</t>
  </si>
  <si>
    <t>2.1</t>
  </si>
  <si>
    <t>2.1.1</t>
  </si>
  <si>
    <t>2.2</t>
  </si>
  <si>
    <t>2.2.1</t>
  </si>
  <si>
    <t>3</t>
  </si>
  <si>
    <t>3.1</t>
  </si>
  <si>
    <t>3.1.1</t>
  </si>
  <si>
    <t>3.2</t>
  </si>
  <si>
    <t>3.2.1</t>
  </si>
  <si>
    <t>реконструкція без улаштування розвантажувальних ТП</t>
  </si>
  <si>
    <t>3.2.1.1</t>
  </si>
  <si>
    <t>3.2.2</t>
  </si>
  <si>
    <t>реконструкція з улаштуванням розвантажувальних ТП</t>
  </si>
  <si>
    <t>3.2.2.1</t>
  </si>
  <si>
    <t>4</t>
  </si>
  <si>
    <t>4.1</t>
  </si>
  <si>
    <t>4.1.1</t>
  </si>
  <si>
    <t>будівництво ПЛ-0,4 кВ голим проводом</t>
  </si>
  <si>
    <t>4.1.1.1</t>
  </si>
  <si>
    <t>4.1.2</t>
  </si>
  <si>
    <t>будівництво ПЛ-0,4 кВ самоутримним ізольованим проводом</t>
  </si>
  <si>
    <t>4.1.2.1</t>
  </si>
  <si>
    <t>4.2</t>
  </si>
  <si>
    <t>4.2.1</t>
  </si>
  <si>
    <t>реконструкція ПЛ-0,4 кВ голим проводом</t>
  </si>
  <si>
    <t>4.2.1.1</t>
  </si>
  <si>
    <t>4.2.2</t>
  </si>
  <si>
    <t>реконструкція ПЛ-0,4 кВ самоутримним ізольованим проводом</t>
  </si>
  <si>
    <t>4.2.2.1</t>
  </si>
  <si>
    <t>010509</t>
  </si>
  <si>
    <t>ПЛ-0,4кВ Ф №1,2,3,5 від ТП-302 с. Малокаховка</t>
  </si>
  <si>
    <t>4.2.2.2</t>
  </si>
  <si>
    <t>015557</t>
  </si>
  <si>
    <t>ПЛ-0,4кВ Ф №1,2,3 від ТП-207 смт.Антонівка</t>
  </si>
  <si>
    <t>4.2.2.3</t>
  </si>
  <si>
    <t>015521</t>
  </si>
  <si>
    <t>ПЛ-0,4кВ Ф №3,4,7,8 від ТП-93 м.Херсон</t>
  </si>
  <si>
    <t>4.2.2.4</t>
  </si>
  <si>
    <t>015577</t>
  </si>
  <si>
    <t>ПЛ-0,4кВ Ф №1,2,3 від ТП-253 м. Херсон</t>
  </si>
  <si>
    <t>4.2.2.5</t>
  </si>
  <si>
    <t>015697</t>
  </si>
  <si>
    <t>ПЛ-0,4кВ Ф №3 від КТП-788 смт.Зеленівка</t>
  </si>
  <si>
    <t>4.2.2.6</t>
  </si>
  <si>
    <t>015554</t>
  </si>
  <si>
    <t>ПЛ-0,4кВ Ф №4,6,7 від ТП-200 м.Херсон</t>
  </si>
  <si>
    <t>4.2.2.7</t>
  </si>
  <si>
    <t>015647</t>
  </si>
  <si>
    <t>ПЛ-0,4кВ Ф №7 від РП «Причальний»</t>
  </si>
  <si>
    <t>4.2.2.8</t>
  </si>
  <si>
    <t xml:space="preserve">Переобладнання 1-о фазних ввідних пристроїв приватних будинків під час реконструкції ПЛ-0,4кВ голим дротом з встановленням ізольованого вводу </t>
  </si>
  <si>
    <t>господарський</t>
  </si>
  <si>
    <t>4.2.2.9</t>
  </si>
  <si>
    <t xml:space="preserve">Переобладнання 3-и фазних ввідних пристроїв приватних будинків під час реконструкції ПЛ-0,4кВ голим дротом з встановленням ізольованого вводу </t>
  </si>
  <si>
    <t>КЛ-110 кВ, усього</t>
  </si>
  <si>
    <t>5.1</t>
  </si>
  <si>
    <t>5.1.1</t>
  </si>
  <si>
    <t>5.2</t>
  </si>
  <si>
    <t>5.2.1</t>
  </si>
  <si>
    <t>6.1</t>
  </si>
  <si>
    <t>6.1.1</t>
  </si>
  <si>
    <t>6.2</t>
  </si>
  <si>
    <t>6.2.1</t>
  </si>
  <si>
    <t>7</t>
  </si>
  <si>
    <t>7.1</t>
  </si>
  <si>
    <t>7.1.1</t>
  </si>
  <si>
    <t>7.2</t>
  </si>
  <si>
    <t>7.2.1</t>
  </si>
  <si>
    <t>015906</t>
  </si>
  <si>
    <t>КЛ-6кВ від ПС «Карантинная» до ТП-769 м.Херсон</t>
  </si>
  <si>
    <t>7.2.2</t>
  </si>
  <si>
    <t>016623</t>
  </si>
  <si>
    <t>КЛ-6кВ від ТП-140 до ТП-486 м.Херсон</t>
  </si>
  <si>
    <t>7.2.3</t>
  </si>
  <si>
    <t>016441</t>
  </si>
  <si>
    <t>КЛ-6кВ від ТП-163 до ТП-348 м.Херсон</t>
  </si>
  <si>
    <t>7.2.4</t>
  </si>
  <si>
    <t>016434</t>
  </si>
  <si>
    <t>КЛ-6кВ від ТП-160 до ТП-222 м.Херсон</t>
  </si>
  <si>
    <t>7.2.5</t>
  </si>
  <si>
    <t>016989</t>
  </si>
  <si>
    <t xml:space="preserve">КЛ-6кВ від РП «Подпольный» до ТП-484 м.Херсон </t>
  </si>
  <si>
    <t>7.2.6</t>
  </si>
  <si>
    <t>016336</t>
  </si>
  <si>
    <t xml:space="preserve">КЛ-6кВ від ТП-39 до ТП-450 м.Херсон </t>
  </si>
  <si>
    <t>8</t>
  </si>
  <si>
    <t>8.1</t>
  </si>
  <si>
    <t>8.1.1</t>
  </si>
  <si>
    <t>8.2</t>
  </si>
  <si>
    <t>8.2.1</t>
  </si>
  <si>
    <t>016007</t>
  </si>
  <si>
    <t>КЛ-0,4кВ від ТП-44 до оп.№1 ПЛ-0,4кВ м.Херсон</t>
  </si>
  <si>
    <t>8.2.2</t>
  </si>
  <si>
    <t>016171</t>
  </si>
  <si>
    <t xml:space="preserve">КЛ-0,4кВ від ТП-500 до в/п котельної м.Херсон </t>
  </si>
  <si>
    <t>8.2.3</t>
  </si>
  <si>
    <t>016233</t>
  </si>
  <si>
    <t>КЛ-0,4кВ від ТП-842 м.Херсон</t>
  </si>
  <si>
    <t>8.2.4</t>
  </si>
  <si>
    <t>017190</t>
  </si>
  <si>
    <t xml:space="preserve">КЛ-0,4кВ від ТП-408 м.Херсон (дволанцюгова) </t>
  </si>
  <si>
    <t>8.2.5</t>
  </si>
  <si>
    <t>017188</t>
  </si>
  <si>
    <t xml:space="preserve">КЛ-0,4кВ від ТП-411 м.Херсон </t>
  </si>
  <si>
    <t>8.2.6</t>
  </si>
  <si>
    <t>016830</t>
  </si>
  <si>
    <t>КЛ-0,4кВ від ТП-548 м.Херсон (дволанцюгова)</t>
  </si>
  <si>
    <t>8.2.7</t>
  </si>
  <si>
    <t>015818</t>
  </si>
  <si>
    <t>КЛ-0,4кВ від ТП-686 м.Херсон</t>
  </si>
  <si>
    <t>8.2.8</t>
  </si>
  <si>
    <t>016101</t>
  </si>
  <si>
    <t xml:space="preserve">КЛ-0,4кВ від ТП-260 м.Херсон </t>
  </si>
  <si>
    <t>8.2.9</t>
  </si>
  <si>
    <t>016111</t>
  </si>
  <si>
    <t>КЛ-0,4кВ від ТП-282 до оп.№1 ПЛ-0,4кВ м.Херсон</t>
  </si>
  <si>
    <t>8.2.10</t>
  </si>
  <si>
    <t>017076</t>
  </si>
  <si>
    <t xml:space="preserve">КЛ-0,4кВ від ТП-758 до оп.№34 ПЛ-0,4кВ м.Херсон </t>
  </si>
  <si>
    <t>8.2.11</t>
  </si>
  <si>
    <t>016098</t>
  </si>
  <si>
    <t xml:space="preserve">КЛ-0,4кВ від ТП-255 м.Херсон </t>
  </si>
  <si>
    <t>8.2.12</t>
  </si>
  <si>
    <t>016190</t>
  </si>
  <si>
    <t>КЛ-0,4кВ від ТП-601м.Херсон</t>
  </si>
  <si>
    <t>9</t>
  </si>
  <si>
    <t>ПС з вищим класом напруги 110 (150) кВ, усього</t>
  </si>
  <si>
    <t>9.1</t>
  </si>
  <si>
    <t>9.1.1</t>
  </si>
  <si>
    <t>9.2</t>
  </si>
  <si>
    <t>9.2.1</t>
  </si>
  <si>
    <t>014967</t>
  </si>
  <si>
    <t>Реконструкція трансформатора 3Т на ПС 150 кВ “ГНС КОС” з заміною герметичних вводів 220 кВ на вводи з твердою ізоляцією</t>
  </si>
  <si>
    <t>9.2.2</t>
  </si>
  <si>
    <t>013239</t>
  </si>
  <si>
    <t>Рекострукція пристроїв РЗА ПС — 150/35/10 кВ «Новотроицкая». Заміна панелі ЕПЗ — 1636-67/2   ВЕО-150 на пристрій ДІАМАНТ L014</t>
  </si>
  <si>
    <t>9.2.3</t>
  </si>
  <si>
    <t>000576</t>
  </si>
  <si>
    <t xml:space="preserve">Реконструкція пристроїв РЗА ПС 150/35/6 кВ «ХНПЗ».  Заміна панелі  ДФЗ-201 на пристрій ДІАМАНТ L031 на ПЛ-150 «Коммунальная» </t>
  </si>
  <si>
    <t>9.2.4</t>
  </si>
  <si>
    <t>000582</t>
  </si>
  <si>
    <t>Реконструкція системи живлення постійного струму ПС — 150/35/10 «Промышленная» з монтажем шафи постійного оперативного струму ШОТ-01(або аналог)</t>
  </si>
  <si>
    <t>9.2.5</t>
  </si>
  <si>
    <t>Реконструкція ПС-150/35/10 «Цюрупинская». Монтаж підзарядного пристрою акумуляторної батареї типу RU-2 в шафу ШОТ-01 (Або аналог)</t>
  </si>
  <si>
    <t>9.2.6</t>
  </si>
  <si>
    <t>015005</t>
  </si>
  <si>
    <t>Реконструкція системи живлення постійного струму ПС — 150/35/10 «ГНС-СОС» з монтажем підзарядного пристрою акумуляторної батареї типу ШПКЕ-9801(або аналог)</t>
  </si>
  <si>
    <t>9.2.7</t>
  </si>
  <si>
    <t>015002</t>
  </si>
  <si>
    <t>ПС 150 «ГНС КОС» ВВ- 35- Орошение -1 встановлення мікропроцесорного пристрою типу МРЗС -05М</t>
  </si>
  <si>
    <t>9.3</t>
  </si>
  <si>
    <t>модернізація, усього</t>
  </si>
  <si>
    <t>9.3.1</t>
  </si>
  <si>
    <t>10</t>
  </si>
  <si>
    <t>ПС з вищим класом напруги 35 кВ, усього</t>
  </si>
  <si>
    <t>10.1</t>
  </si>
  <si>
    <t>10.1.1</t>
  </si>
  <si>
    <t>10.2</t>
  </si>
  <si>
    <t>10.2.1</t>
  </si>
  <si>
    <t>000518</t>
  </si>
  <si>
    <t>ПС 35 кВ «Северная». Заміна масляних вимиквчів на вакуумні 35кВ з комплектом трансформаторів струму (2шт.).</t>
  </si>
  <si>
    <t>10.2.2</t>
  </si>
  <si>
    <t>000549, 000550</t>
  </si>
  <si>
    <t xml:space="preserve">ПС 35 кВ “Кошевая”.  Заміна масляних вимикачів на вакуумні 10 кВ (2 шт) </t>
  </si>
  <si>
    <t>10.2.3</t>
  </si>
  <si>
    <t>Реконструкція обладнання ПС 35 кВ для створення комплексу автоматичної реєстрації перерв електропостачання фідерів (14ПС)</t>
  </si>
  <si>
    <t>10.2.4</t>
  </si>
  <si>
    <t>000489</t>
  </si>
  <si>
    <t>ПС 35 «Комсомольская» Встановлення мікропроцесорного пристрою типу МРЗС -05М на ПЛ6кВ</t>
  </si>
  <si>
    <t>10.2.5</t>
  </si>
  <si>
    <t>ПС 35 «Комсомольская» Встановлення мікропроцесорного пристрою типу МРЗС -05М (ввода 6кВ силових трансформаторів 1Т та 2Т )</t>
  </si>
  <si>
    <t>10.2.6</t>
  </si>
  <si>
    <t>ПС 35 «Комсомольская» Встановлення мікропроцесорного пристрою типу МРЗС -05М (секційний вимикач 6кВ)</t>
  </si>
  <si>
    <t>10.3</t>
  </si>
  <si>
    <t>10.3.1</t>
  </si>
  <si>
    <t>11</t>
  </si>
  <si>
    <t>ТП, РП-6 (10) кВ, усього</t>
  </si>
  <si>
    <t>11.1</t>
  </si>
  <si>
    <t>11.1.1</t>
  </si>
  <si>
    <t>11.2</t>
  </si>
  <si>
    <t>11.2.1</t>
  </si>
  <si>
    <t>11.3</t>
  </si>
  <si>
    <t>11.3.1</t>
  </si>
  <si>
    <t>003331</t>
  </si>
  <si>
    <t>КТП-256 160/10/0,4 с.Н.Калуга</t>
  </si>
  <si>
    <t>11.3.2</t>
  </si>
  <si>
    <t>022921</t>
  </si>
  <si>
    <t>ТП-311 250/10/0,4 смт.Олександрівка</t>
  </si>
  <si>
    <t>11.3.3</t>
  </si>
  <si>
    <t>003257</t>
  </si>
  <si>
    <t>КТП-17 250/10/0,4 смт.Олександрівка</t>
  </si>
  <si>
    <t>11.3.4</t>
  </si>
  <si>
    <t>003784</t>
  </si>
  <si>
    <t>КТП-79 160/10/0,4 смт.Високопілля</t>
  </si>
  <si>
    <t>11.3.5</t>
  </si>
  <si>
    <t>003779</t>
  </si>
  <si>
    <t>КТП-62 100/10/0,4 с.Новомиколаївка</t>
  </si>
  <si>
    <t>11.3.6</t>
  </si>
  <si>
    <t>005317</t>
  </si>
  <si>
    <t>КТП-85 400/10/0,4 с.Любимівка</t>
  </si>
  <si>
    <t>11.3.7</t>
  </si>
  <si>
    <t>005270</t>
  </si>
  <si>
    <t>КТП-97 160/10/0,4 с.Нововоскресенівка</t>
  </si>
  <si>
    <t>11.3.8</t>
  </si>
  <si>
    <t>005341</t>
  </si>
  <si>
    <t>КТП-58 100/10/0,4 с.Золота Балка</t>
  </si>
  <si>
    <t>11.3.9</t>
  </si>
  <si>
    <t>005340</t>
  </si>
  <si>
    <t>КТП-52 160/10/0,4 с.Золота Балка</t>
  </si>
  <si>
    <t>11.3.10</t>
  </si>
  <si>
    <t>008882</t>
  </si>
  <si>
    <t>ЗТП-770 160/10/0,4 с.Генічеська Гірка</t>
  </si>
  <si>
    <t>11.3.11</t>
  </si>
  <si>
    <t>009074</t>
  </si>
  <si>
    <t>КТП-832 160/10/0,4 с.Фрунзе</t>
  </si>
  <si>
    <t>11.3.12</t>
  </si>
  <si>
    <t>008959</t>
  </si>
  <si>
    <t>КТП-021а 250/10/0,4 м.Генічеськ</t>
  </si>
  <si>
    <t>11.3.13</t>
  </si>
  <si>
    <t>009041</t>
  </si>
  <si>
    <t>КТП-013 400/10/0,4 м.Генічеськ</t>
  </si>
  <si>
    <t>11.3.14</t>
  </si>
  <si>
    <t>008999</t>
  </si>
  <si>
    <t>КТП-537 100/10/0,4 с.Сокологорне</t>
  </si>
  <si>
    <t>11.3.15</t>
  </si>
  <si>
    <t>008969</t>
  </si>
  <si>
    <t>КТП-313 160/10/0,4 с.Н.Григор'ївка</t>
  </si>
  <si>
    <t>Голопристанський РЕЗ і ЕМ</t>
  </si>
  <si>
    <t>11.3.16</t>
  </si>
  <si>
    <t>004550</t>
  </si>
  <si>
    <t>КТП-186 63/10/0,4 с.С.Збур'ївка</t>
  </si>
  <si>
    <t>11.3.17</t>
  </si>
  <si>
    <t>004552</t>
  </si>
  <si>
    <t>КТП-188 100/10/0,4 с.Малі Копані</t>
  </si>
  <si>
    <t>11.3.18</t>
  </si>
  <si>
    <t>021401</t>
  </si>
  <si>
    <t>ЗТП-899 250/10/0,4 с.Залізний Порт</t>
  </si>
  <si>
    <t>11.3.19</t>
  </si>
  <si>
    <t>021281</t>
  </si>
  <si>
    <t>КТП-1206 160/10/0,4 м.Гола Пристань</t>
  </si>
  <si>
    <t>11.3.20</t>
  </si>
  <si>
    <t>004757</t>
  </si>
  <si>
    <t>КТП-1086 100/10/0,4 с.Більшовик</t>
  </si>
  <si>
    <t>11.3.21</t>
  </si>
  <si>
    <t>011643</t>
  </si>
  <si>
    <t>КТП-156 250/10/0,4 с.Українське</t>
  </si>
  <si>
    <t>11.3.22</t>
  </si>
  <si>
    <t>011773</t>
  </si>
  <si>
    <t>КТП-347 100/10/0,4 с.Іванівка</t>
  </si>
  <si>
    <t>11.3.23</t>
  </si>
  <si>
    <t>011585</t>
  </si>
  <si>
    <t>КТП-75 160/10/0,4 с.Іванівка</t>
  </si>
  <si>
    <t>11.3.24</t>
  </si>
  <si>
    <t>012163</t>
  </si>
  <si>
    <t>КТП-8 100/10/0,4 с.Н.Сірогози</t>
  </si>
  <si>
    <t>11.3.25</t>
  </si>
  <si>
    <t>012358</t>
  </si>
  <si>
    <t>КТП-198 100/10/0,4 с.Н.Сірогози</t>
  </si>
  <si>
    <t>Н. Каховський РЕЗ і ЕМ</t>
  </si>
  <si>
    <t>11.3.26</t>
  </si>
  <si>
    <t>002416</t>
  </si>
  <si>
    <t>ТП-507 100/10/0,4 с.Змієвка</t>
  </si>
  <si>
    <t>11.3.27</t>
  </si>
  <si>
    <t>014830</t>
  </si>
  <si>
    <t>ЗТП-183 2Т 400/10/0,4 м.Н.Каховка</t>
  </si>
  <si>
    <t>11.3.28</t>
  </si>
  <si>
    <t>014770</t>
  </si>
  <si>
    <t>ТП-22 2Т 630/6/0,4 м.Н.Каховка</t>
  </si>
  <si>
    <t>11.3.29</t>
  </si>
  <si>
    <t>014871</t>
  </si>
  <si>
    <t>КТП-130 250/10/0,4 с.Дніпряни</t>
  </si>
  <si>
    <t>11.3.30</t>
  </si>
  <si>
    <t>014738</t>
  </si>
  <si>
    <t>ЗТП-59 630/10/0,4 м.Н.Каховка</t>
  </si>
  <si>
    <t>11.3.31</t>
  </si>
  <si>
    <t>023156</t>
  </si>
  <si>
    <t>КТП-806 100/10/0,4 смт.Лазурне</t>
  </si>
  <si>
    <t>11.3.32</t>
  </si>
  <si>
    <t>021562</t>
  </si>
  <si>
    <t>ЗТП-398 160/10/0,4 м.Скадовськ</t>
  </si>
  <si>
    <t>11.3.33</t>
  </si>
  <si>
    <t>005924</t>
  </si>
  <si>
    <t>КТП-125 160/10/0,4 с.Гостроподалянське</t>
  </si>
  <si>
    <t>11.3.34</t>
  </si>
  <si>
    <t>005980</t>
  </si>
  <si>
    <t>КТП-139 250/10/0,4 с.Новомиколаївка</t>
  </si>
  <si>
    <t>11.3.35</t>
  </si>
  <si>
    <t>017896</t>
  </si>
  <si>
    <t>ТП-815 2Т 630/6/0,4 м.Херсон</t>
  </si>
  <si>
    <t>11.3.36</t>
  </si>
  <si>
    <t>018098</t>
  </si>
  <si>
    <t>ТП-492 1Т 250/10/0,4 м.Херсон</t>
  </si>
  <si>
    <t>11.3.37</t>
  </si>
  <si>
    <t>018059</t>
  </si>
  <si>
    <t>КТП-798 250/10/0,4 м.Херсон</t>
  </si>
  <si>
    <t>11.3.38</t>
  </si>
  <si>
    <t>019258</t>
  </si>
  <si>
    <t>ТП-763 1Т 400/6/0,4 м.Херсон</t>
  </si>
  <si>
    <t>11.3.39</t>
  </si>
  <si>
    <t>017800</t>
  </si>
  <si>
    <t>ТП-274 400/6/0,4 м.Херсон</t>
  </si>
  <si>
    <t>11.3.40</t>
  </si>
  <si>
    <t>017795</t>
  </si>
  <si>
    <t>ТП-242 400/6/0,4 м.Херсон</t>
  </si>
  <si>
    <t>11.3.41</t>
  </si>
  <si>
    <t>023372</t>
  </si>
  <si>
    <t>КТП-74 160/10/0,4 с.Підлісне</t>
  </si>
  <si>
    <t>11.3.42</t>
  </si>
  <si>
    <t>006808</t>
  </si>
  <si>
    <t>КТП-314 160/10/0,4 с.Раденськ</t>
  </si>
  <si>
    <t>11.3.43</t>
  </si>
  <si>
    <t>006788</t>
  </si>
  <si>
    <t>КТП-611 160/10/0,4 с.Виноградове</t>
  </si>
  <si>
    <t>11.3.44</t>
  </si>
  <si>
    <t>022784</t>
  </si>
  <si>
    <t>КТП-642 100/10/0,4 с.Абрикосівка</t>
  </si>
  <si>
    <t>11.3.45</t>
  </si>
  <si>
    <t>006646</t>
  </si>
  <si>
    <t>ЗТП-80 400/6/0,4 м.Цюрупинськ</t>
  </si>
  <si>
    <t>11.3.46</t>
  </si>
  <si>
    <t>013723</t>
  </si>
  <si>
    <t>КТП-329 160/10/0,4 с.Кудряве</t>
  </si>
  <si>
    <t>11.3.47</t>
  </si>
  <si>
    <t>013826</t>
  </si>
  <si>
    <t>ЗТП-347 250/10/0,4 с.К.Володимірівка</t>
  </si>
  <si>
    <t>11.3.48</t>
  </si>
  <si>
    <t>010177</t>
  </si>
  <si>
    <t>КТП-383 250/10/0,4 с.Мирне</t>
  </si>
  <si>
    <t>11.3.49</t>
  </si>
  <si>
    <t>010243</t>
  </si>
  <si>
    <t>КТП-136 160/10/0,4 с.Приморське</t>
  </si>
  <si>
    <t>11.3.50</t>
  </si>
  <si>
    <t>010321</t>
  </si>
  <si>
    <t>КТП-376 100/10/0,4 с.Ставки</t>
  </si>
  <si>
    <t>12</t>
  </si>
  <si>
    <t xml:space="preserve">Інше, всього </t>
  </si>
  <si>
    <t>12.1</t>
  </si>
  <si>
    <t>ПКД майбутніх років</t>
  </si>
  <si>
    <t>* За наявності проектної документації вказати дату і номер документа про її затвердження.</t>
  </si>
  <si>
    <t>У разі відсутності проектної документації вказати дату, до якої планується виготовлення цієї документації.</t>
  </si>
  <si>
    <t>5.2. Заходи зі зниження нетехнічних витрат електричної енергії</t>
  </si>
  <si>
    <t>у т.ч. по роках:</t>
  </si>
  <si>
    <t>економічний ефект (зниження ТВЕ)</t>
  </si>
  <si>
    <t>Покращення обліку електричної енергії,
у т.ч.:</t>
  </si>
  <si>
    <t xml:space="preserve">  впровадження  комерційного обліку 
  електричної енергії </t>
  </si>
  <si>
    <t xml:space="preserve">  впровадження обліку електричної енергії на межі структурних підрозділів (районів електричних мереж, філій)</t>
  </si>
  <si>
    <t xml:space="preserve">заміна вимірювальних трансформаторів </t>
  </si>
  <si>
    <t>ТС 0,4 кВ</t>
  </si>
  <si>
    <t>ТС, ТН 6(10)-150 кВ</t>
  </si>
  <si>
    <t>впровадження обліку споживання електричної енергії населенням, у т.ч.:</t>
  </si>
  <si>
    <t>сільським</t>
  </si>
  <si>
    <t>міським</t>
  </si>
  <si>
    <t>придбання стендів повірки, зразкових лічильників, повірочних лабораторій</t>
  </si>
  <si>
    <t>5.3. Впровадження та розвиток АСДТК</t>
  </si>
  <si>
    <t>Придбання та впровадження засобів диспетчерсько-технологічного керування замість морально і фізично зношених та для розширення наявних, у т.ч.:</t>
  </si>
  <si>
    <t>Система керування й отримання даних</t>
  </si>
  <si>
    <t>Телемеханіка підстанцій</t>
  </si>
  <si>
    <t>Архіватори мови</t>
  </si>
  <si>
    <t>Цифрові реєстратори подій</t>
  </si>
  <si>
    <t>5.3.1. Етапи впровадження проекту АСДТК ліцензіата</t>
  </si>
  <si>
    <t>Назва складової частини проекта</t>
  </si>
  <si>
    <t>Період реалізації складової частини проекту</t>
  </si>
  <si>
    <t>Вартість реалізації складової частини проекту відповідно до проектної документації,
тис. грн (з ПДВ)</t>
  </si>
  <si>
    <t>Фактичне фінансування реалізації складової частини проекту станом на дату початку базового періоду,
тис. грн (з ПДВ)</t>
  </si>
  <si>
    <t>Фінансування реалізації складової частини проекту, передбачене інвестиційною програмою на базовий період,
тис. грн (з ПДВ)</t>
  </si>
  <si>
    <t>Фінансування, передбачене на реалізацію складової частини проекту інвестиційною програмою на прогнозний період,
тис. грн (з ПДВ)</t>
  </si>
  <si>
    <t>Сума коштів, необхідна для завершення реалізації складової частини проекту з розбивкою по роках,
тис. грн (з ПДВ)</t>
  </si>
  <si>
    <t>Телемеханізації ПС-35кВ «Консервная»</t>
  </si>
  <si>
    <t>Телемеханізації ПС-150кВ «Чулаковская»</t>
  </si>
  <si>
    <t>Розробка проекту телемеханізації ПС-154кВ “Коммунальная”</t>
  </si>
  <si>
    <t>Розробка проекту телемеханізації ПС-154кВ “Посад-Покровская”</t>
  </si>
  <si>
    <t>5</t>
  </si>
  <si>
    <t>Телемеханізації ПС-150кВ «Н.Троицкая»</t>
  </si>
  <si>
    <t>6</t>
  </si>
  <si>
    <t>Телемеханізації ПС-35кВ «Очистные сооружения»</t>
  </si>
  <si>
    <t>Розробка проекту телемеханізації ПС-35кВ “Джержинская”</t>
  </si>
  <si>
    <t>Розробка проекту телемеханізації ПС-154кВ “Никольская”</t>
  </si>
  <si>
    <t>Телемеханізації ПС-150кВ «Трифоновка»</t>
  </si>
  <si>
    <t>Телемеханізації ПС-35кВ“Джержинская”</t>
  </si>
  <si>
    <t>Розробка проекту телемеханізації ПС-154кВ “Промышленная”</t>
  </si>
  <si>
    <t>Розробка проекту телемеханізації ПС-35кВ “Заводская”</t>
  </si>
  <si>
    <t>13</t>
  </si>
  <si>
    <t>Телемеханізація ПС-154кВ “Коммунальная”</t>
  </si>
  <si>
    <t>14</t>
  </si>
  <si>
    <t>Телемеханізація  ПС-154кВ “Посад-Покровская”</t>
  </si>
  <si>
    <t>15</t>
  </si>
  <si>
    <t>Розробка проекту телемеханізації ПС-154кВ “Бериславская”</t>
  </si>
  <si>
    <t>16</t>
  </si>
  <si>
    <t>Розробка проекту телемеханізації ПС-35кВ “Киндийская”</t>
  </si>
  <si>
    <t>17</t>
  </si>
  <si>
    <t>Телемеханізація ПС-35кВ “Заводская”</t>
  </si>
  <si>
    <t>18</t>
  </si>
  <si>
    <t>Телемеханізація ПС-154кВ “Никольская”</t>
  </si>
  <si>
    <t>19</t>
  </si>
  <si>
    <t>Розробка проекту телемеханізації ПС-154кВ “Дудчино”</t>
  </si>
  <si>
    <t>20</t>
  </si>
  <si>
    <t>Розробка проекту телемеханізації ПС-35кВ “Сухарная ”</t>
  </si>
  <si>
    <t xml:space="preserve">                                                                                Вартість реалізації на наступні роки:</t>
  </si>
  <si>
    <t>2017р</t>
  </si>
  <si>
    <t>2018р</t>
  </si>
  <si>
    <t>2019р</t>
  </si>
  <si>
    <t>2020р</t>
  </si>
  <si>
    <t xml:space="preserve">        (прізвище, ім'я, по батькові)</t>
  </si>
  <si>
    <t>5.4. Впровадження та розвиток інформаційних технологій</t>
  </si>
  <si>
    <t>Закупівля нових та модернізація наявних апаратних засобів інформатизації, у т.ч.:</t>
  </si>
  <si>
    <t>закупівля  та модернізація робочих станцій</t>
  </si>
  <si>
    <t>закупівля  та модернізація серверів</t>
  </si>
  <si>
    <t>закупівля  та модернізація активного обладнання комп'ютерних мереж</t>
  </si>
  <si>
    <t>побудова та модернізація структурованих кабельних мереж</t>
  </si>
  <si>
    <t>інші засоби інформатизації</t>
  </si>
  <si>
    <t>Закупівля системного програмного забезпечення, у т.ч.:</t>
  </si>
  <si>
    <t>для робочих станцій</t>
  </si>
  <si>
    <t>для серверів</t>
  </si>
  <si>
    <t>2.3</t>
  </si>
  <si>
    <t>інше</t>
  </si>
  <si>
    <t>Закупівля та модернізація прикладного програмного забезпечення, у т.ч.:</t>
  </si>
  <si>
    <t xml:space="preserve">офісного </t>
  </si>
  <si>
    <t>захисту інформації</t>
  </si>
  <si>
    <t>3.3</t>
  </si>
  <si>
    <t>геоінформаційних систем</t>
  </si>
  <si>
    <t>3.4</t>
  </si>
  <si>
    <t>систем електронного документообігу</t>
  </si>
  <si>
    <t>3.5</t>
  </si>
  <si>
    <t>білінгових систем</t>
  </si>
  <si>
    <t>3.6</t>
  </si>
  <si>
    <t>систем керування взаємовідносинами зі споживачами</t>
  </si>
  <si>
    <t>3.7</t>
  </si>
  <si>
    <t>інформаційних систем управління виробництвом</t>
  </si>
  <si>
    <t>3.8</t>
  </si>
  <si>
    <t>Впровадження та модернізація контакт-центрів</t>
  </si>
  <si>
    <t>5.5. Впровадження та розвиток систем зв'язку</t>
  </si>
  <si>
    <t>економічний ефект (окупність у роках)</t>
  </si>
  <si>
    <t>Системи зв'язку, у т.ч.:</t>
  </si>
  <si>
    <t>впровадження корпоративного зв'язку ліцензіата</t>
  </si>
  <si>
    <t>цифрові автоматичні телефонні станції (АТС)</t>
  </si>
  <si>
    <t>модернізація наявних видів зв'язку (радіо, високочастотні, радіорелейні тощо)</t>
  </si>
  <si>
    <t>резервне електроживлення засобів зв'язку</t>
  </si>
  <si>
    <t>Придбання обладнання, що не вимагає монтажу</t>
  </si>
  <si>
    <t>5.5.1. Етапи впровадження системи зв'язку</t>
  </si>
  <si>
    <t>Упровадження та розвиток магістральних ліній зв'язку, у тому числі:</t>
  </si>
  <si>
    <t>Будівництво радіорелейної лінії (РРЛ)  Берислав – ПС 150кВ "ГНС СОС"  на базі РРС типу Caragon</t>
  </si>
  <si>
    <t>Будівництво радіорелейної лінії (РРЛ)   ПС 150кВ "ГНС СОС" -ПС 150 кВ "Дудчино" на базі РРС типу Caragon</t>
  </si>
  <si>
    <t>Будівництво радіорелейної лінії (РРЛ)   ПС 150 кВ "Дудчино" – ПС 35кВ "Подовое" на базі РРС типу Caragon</t>
  </si>
  <si>
    <t>Будівництво радіорелейної лінії (РРЛ)    ПС 35кВ "Подовое"-ПС 150 кВ "Н. Троицкая"   на базі РРС типу Caragon</t>
  </si>
  <si>
    <t>Будівництво радіорелейної лінії (РРЛ)  ПС 150 кВ "Н. Троицкая" –            ПС 150кВ "Н.Алексеевка" на базі РРС типу Caragon</t>
  </si>
  <si>
    <t>Будівництво радіорелейної лінії (РРЛ)  ПС 150 кВ "Н.Алексеевка" – Генічеськ на базі РРС типу Caragon</t>
  </si>
  <si>
    <t>Будівництво радіорелейної лінії (РРЛ)    зв’язку Виноградово - Каланчак на базі РРС типу Caragon</t>
  </si>
  <si>
    <t>Будівництво радіорелейної лінії (РРЛ) Чаплинка –ПС 150 кВ "Дудчино" на базі РРС типу Caragon</t>
  </si>
  <si>
    <t>Будівництво радіорелейної лінії (РРЛ) Берислав - Горностаївка на базі РРС типу Caragon</t>
  </si>
  <si>
    <t>Будівництв радіорелейної лінії ї (РРЛ) зв’язку Горностаївка –ПС-150кВ Рубановка  на базі РРС типу Caragon</t>
  </si>
  <si>
    <t>Упровадження та розвиток ліній зв'язку "останньої милі",
у тому числі:</t>
  </si>
  <si>
    <t>Установлення та заміна каналоутворювального та комутаційного обладнання (зокрема АТС), у тому числі:</t>
  </si>
  <si>
    <t>Побудова корпоративної телефонної мережі на базі обладнання АТС “Avaya Aura Communication Manager”</t>
  </si>
  <si>
    <t>Упровадження та розвиток локальних обчислювальних мереж (зокрема СКС),
у тому числі:</t>
  </si>
  <si>
    <t>______І.М.Сафронов_________________________</t>
  </si>
  <si>
    <t>5.6. Модернізація та закупівля колісної техніки</t>
  </si>
  <si>
    <t>5.7. Інше</t>
  </si>
  <si>
    <t>Перевірочна установка ПТ-01(або аналог)</t>
  </si>
  <si>
    <t>Вимірювач параметрів каналів тональної частоти ТЧ-ПРО (або аналог)</t>
  </si>
  <si>
    <r>
      <t>Бензо-генератор Vitals</t>
    </r>
    <r>
      <rPr>
        <sz val="12"/>
        <color indexed="8"/>
        <rFont val="Times New Roman"/>
        <family val="1"/>
      </rPr>
      <t xml:space="preserve"> (або аналог) 5,0 кВт</t>
    </r>
  </si>
  <si>
    <t xml:space="preserve">Теодолит </t>
  </si>
  <si>
    <t>Сварочний апарат Paton (або аналог)</t>
  </si>
  <si>
    <t>Компресор Remeza (або аналог)ї</t>
  </si>
  <si>
    <t>Кліщі струмовимірювальні електронні APPA А16HR</t>
  </si>
  <si>
    <t xml:space="preserve">Вимірювач струму на ПЛ зі штангою E-115Ш </t>
  </si>
  <si>
    <t xml:space="preserve">Реконструкція виробничо-складського корпусу на території ХМЕМ ПАТ “ЕК “Херсонобленерго” </t>
  </si>
  <si>
    <t>6. Етапи виконання заходів інвестиційної програми на прогнозний період</t>
  </si>
  <si>
    <t>Найменування заходів інвестиційної програми</t>
  </si>
  <si>
    <t>Вартість одиниці продукції,
тис. грн
(без ПДВ)</t>
  </si>
  <si>
    <t>У тому числі по видах діяльності</t>
  </si>
  <si>
    <t>У тому числі по кварталах</t>
  </si>
  <si>
    <t>Джерело фінан-сування</t>
  </si>
  <si>
    <t>Найменування відповідної державної програми</t>
  </si>
  <si>
    <t>№ сторінки поясню-вальної записки</t>
  </si>
  <si>
    <t>№ сторінки обґрунто-вувальних матеріалів</t>
  </si>
  <si>
    <t>кіль-кість*</t>
  </si>
  <si>
    <t>тис. грн без ПДВ</t>
  </si>
  <si>
    <t>передача електричної енергії</t>
  </si>
  <si>
    <t>постачання електричної енергії</t>
  </si>
  <si>
    <t>І квартал</t>
  </si>
  <si>
    <t>ІІ квартал</t>
  </si>
  <si>
    <t>ІІІ квартал</t>
  </si>
  <si>
    <t>IV квартал</t>
  </si>
  <si>
    <t>кількість</t>
  </si>
  <si>
    <t>кіль-кість</t>
  </si>
  <si>
    <t>5=7+9</t>
  </si>
  <si>
    <t>6=8+10</t>
  </si>
  <si>
    <t xml:space="preserve">І. Будівництво, модернізація та реконструкція електричних мереж та обладнання </t>
  </si>
  <si>
    <t>Реконструкція ПЛ-150 кВ Ках. ГПП-Дудчино</t>
  </si>
  <si>
    <t>Реконструкція ПЛ-0,4 кВ ізольований провід</t>
  </si>
  <si>
    <t>Реконструкція КЛ 6(10) кВ</t>
  </si>
  <si>
    <t>Реконструкція КЛ-0,4 кВ</t>
  </si>
  <si>
    <t>шт</t>
  </si>
  <si>
    <t>Заміна силових трансформаторів</t>
  </si>
  <si>
    <t>комплекс</t>
  </si>
  <si>
    <t>Реконструкція обладнання ПС 35 кВ для створення комплексу автоматичної реєстрації перерв електропостачання фідерів (14 ПС)</t>
  </si>
  <si>
    <t>ПС 35 «Комсомольская» Встановлення мікропроцесорного пристрою типу МРЗС -05М</t>
  </si>
  <si>
    <t>Всього по розділу I</t>
  </si>
  <si>
    <t>II. Заходи зі зниженню нетехнічних витрат електроенергії</t>
  </si>
  <si>
    <t>Лічильник електронний однофазний (механічна система відліку) з магнітною пломбою</t>
  </si>
  <si>
    <t>Лічильник електронний трифазний НІК 2303 АРТ 2Т 1120 3*100В 5(10)А (або аналог)</t>
  </si>
  <si>
    <t>Лічильник електронний трифазний НІК 2301АТ  (або аналог)</t>
  </si>
  <si>
    <t>PWS 2.3 plus - зразковий лічильник електроенергії Кл 0.2</t>
  </si>
  <si>
    <t>Індикатор роботоспромжності схем обліку електричної енергії (6кВт, вимір Ктс)  Тип 13935838. 000001-01РЭ</t>
  </si>
  <si>
    <t>6.</t>
  </si>
  <si>
    <t>Маршрутизатор RTR5 (або аналог)</t>
  </si>
  <si>
    <t>Всього по розділу IІ</t>
  </si>
  <si>
    <t>IІІ. Впровадження та розвиток АСДТК</t>
  </si>
  <si>
    <t>Телемеханізація ПС-150 кВ "Чулаковская"</t>
  </si>
  <si>
    <t>Телемеханізації ПС-35 кВ «Консервная»</t>
  </si>
  <si>
    <t xml:space="preserve">Багатоканальна автономна система DOGEAR </t>
  </si>
  <si>
    <t>Всього по розділу IІІ</t>
  </si>
  <si>
    <t>ІV. Впровадження та розвиток інформаційних технологій.</t>
  </si>
  <si>
    <t>Закупівля нових робочих станцій</t>
  </si>
  <si>
    <t>Комутатор 24 портовий</t>
  </si>
  <si>
    <t>Комутатор 8 портовий</t>
  </si>
  <si>
    <t>Багатофункціональний пристрій (принтер/сканер/ксерокс) формату А4</t>
  </si>
  <si>
    <t>Принтер А4(200000 стор/міс.)</t>
  </si>
  <si>
    <t>Планшетний сканер A4</t>
  </si>
  <si>
    <t>Потоковый сканер A4</t>
  </si>
  <si>
    <t>Завнішнє мережеве сховище</t>
  </si>
  <si>
    <t>Програмне забезпечення Microsoft (MEE) (або аналог)</t>
  </si>
  <si>
    <t>Впровадження автоматизованої системи управління підприємством (ERP) на програмній платформі Microsoft Dynamics AX</t>
  </si>
  <si>
    <t>Сервер ОІК (RM) або аналог</t>
  </si>
  <si>
    <t>Всього по розділу IV:</t>
  </si>
  <si>
    <t xml:space="preserve">V. Впровадження та розвиток систем зв'язку </t>
  </si>
  <si>
    <t>Будівництво радіорелейної лінії (РРЛ) Берислав-ПС-154 кВ “ГНС СОС”</t>
  </si>
  <si>
    <t>Будівництво радіорелейної лінії (РРЛ) ПС-154 кВ “ГНС СОС”- ПС-154 кВ “Дудчино”</t>
  </si>
  <si>
    <t>Розробка проекту розбудови радіомережі передавання даних з реєстраторів перерв електропостачання ПС-35кВ</t>
  </si>
  <si>
    <r>
      <t xml:space="preserve">Комунікаційний модуль </t>
    </r>
    <r>
      <rPr>
        <sz val="14"/>
        <color indexed="8"/>
        <rFont val="Times New Roman"/>
        <family val="1"/>
      </rPr>
      <t xml:space="preserve">радіомережі передавання даних з реєстраторів перерв електропостачання </t>
    </r>
    <r>
      <rPr>
        <sz val="14"/>
        <rFont val="Times New Roman"/>
        <family val="1"/>
      </rPr>
      <t>ПС-35кВ</t>
    </r>
  </si>
  <si>
    <t>Активна антена BicoLOG 30100 Х</t>
  </si>
  <si>
    <t xml:space="preserve">Активна антена MDF 930 X </t>
  </si>
  <si>
    <t xml:space="preserve">Активний диференціальний тестер ліній ADP 1 </t>
  </si>
  <si>
    <t>Всього по розділу V:</t>
  </si>
  <si>
    <t>VІ. Модернізація та закупівля колісної техніки</t>
  </si>
  <si>
    <t>Всього по розділу VІ:</t>
  </si>
  <si>
    <t>VII. Інше</t>
  </si>
  <si>
    <t>Компресор Remeza (або аналог)</t>
  </si>
  <si>
    <t>Всього по розділу VІІ:</t>
  </si>
  <si>
    <t>Всього по програмі</t>
  </si>
  <si>
    <t xml:space="preserve">  М. П.</t>
  </si>
  <si>
    <t>7. Інноваційні заходи, передбачені інвестиційною програмою на прогнозний період</t>
  </si>
  <si>
    <t>Назва продукції</t>
  </si>
  <si>
    <t>Вартість одиниці продукції
(тис. грн з ПДВ)</t>
  </si>
  <si>
    <t>№ сторінки пояснювальної записки</t>
  </si>
  <si>
    <t>№ сторінки обґрунтовувальних матеріалів</t>
  </si>
  <si>
    <t>тис. грн з ПДВ</t>
  </si>
  <si>
    <t>економічний ефект (окупність в роках)</t>
  </si>
  <si>
    <t>1. Будівництво, модернізація та реконструкція електричних мереж та обладнання</t>
  </si>
  <si>
    <t>Усього по розділу 1:</t>
  </si>
  <si>
    <t>3. Впровадження та розвиток АСДТК</t>
  </si>
  <si>
    <t>Усього по розділу 3:</t>
  </si>
  <si>
    <t>Усього по програмі</t>
  </si>
</sst>
</file>

<file path=xl/styles.xml><?xml version="1.0" encoding="utf-8"?>
<styleSheet xmlns="http://schemas.openxmlformats.org/spreadsheetml/2006/main">
  <numFmts count="20">
    <numFmt numFmtId="164" formatCode="GENERAL"/>
    <numFmt numFmtId="165" formatCode="DD/MM/YYYY"/>
    <numFmt numFmtId="166" formatCode="0"/>
    <numFmt numFmtId="167" formatCode="#,##0.00"/>
    <numFmt numFmtId="168" formatCode="@"/>
    <numFmt numFmtId="169" formatCode="#,##0.00;[RED]\-#,##0.00"/>
    <numFmt numFmtId="170" formatCode="#,##0"/>
    <numFmt numFmtId="171" formatCode="0.00%"/>
    <numFmt numFmtId="172" formatCode="0.00"/>
    <numFmt numFmtId="173" formatCode="0.000"/>
    <numFmt numFmtId="174" formatCode="#,##0.0"/>
    <numFmt numFmtId="175" formatCode="DD/MMM"/>
    <numFmt numFmtId="176" formatCode="0.0"/>
    <numFmt numFmtId="177" formatCode="0.0%"/>
    <numFmt numFmtId="178" formatCode="0%"/>
    <numFmt numFmtId="179" formatCode="MMM\ DD"/>
    <numFmt numFmtId="180" formatCode="#,##0.000"/>
    <numFmt numFmtId="181" formatCode="\ * #,##0.00&quot;    &quot;;\-* #,##0.00&quot;    &quot;;\ * \-#&quot;    &quot;;@\ "/>
    <numFmt numFmtId="182" formatCode="#,##0&quot;р.&quot;;[RED]\-#,##0&quot;р.&quot;"/>
    <numFmt numFmtId="183" formatCode="#,##0.0_ ;[RED]\-#,##0.0\ "/>
  </numFmts>
  <fonts count="63">
    <font>
      <sz val="10"/>
      <name val="Arial"/>
      <family val="2"/>
    </font>
    <font>
      <sz val="10"/>
      <name val="PragmaticaCTT"/>
      <family val="0"/>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E"/>
      <family val="2"/>
    </font>
    <font>
      <sz val="11"/>
      <color indexed="20"/>
      <name val="Calibri"/>
      <family val="2"/>
    </font>
    <font>
      <i/>
      <sz val="11"/>
      <color indexed="23"/>
      <name val="Calibri"/>
      <family val="2"/>
    </font>
    <font>
      <sz val="10"/>
      <name val="Mangal"/>
      <family val="2"/>
    </font>
    <font>
      <sz val="11"/>
      <color indexed="52"/>
      <name val="Calibri"/>
      <family val="2"/>
    </font>
    <font>
      <sz val="11"/>
      <color indexed="10"/>
      <name val="Calibri"/>
      <family val="2"/>
    </font>
    <font>
      <sz val="11"/>
      <color indexed="17"/>
      <name val="Calibri"/>
      <family val="2"/>
    </font>
    <font>
      <sz val="10"/>
      <name val="Times New Roman"/>
      <family val="1"/>
    </font>
    <font>
      <sz val="12"/>
      <name val="Times New Roman"/>
      <family val="1"/>
    </font>
    <font>
      <b/>
      <sz val="16"/>
      <name val="Times New Roman"/>
      <family val="1"/>
    </font>
    <font>
      <b/>
      <sz val="12"/>
      <name val="Times New Roman"/>
      <family val="1"/>
    </font>
    <font>
      <b/>
      <sz val="14"/>
      <name val="Times New Roman"/>
      <family val="1"/>
    </font>
    <font>
      <sz val="12"/>
      <color indexed="8"/>
      <name val="Times New Roman"/>
      <family val="1"/>
    </font>
    <font>
      <b/>
      <sz val="10"/>
      <name val="Times New Roman"/>
      <family val="1"/>
    </font>
    <font>
      <b/>
      <sz val="11"/>
      <name val="Times New Roman"/>
      <family val="1"/>
    </font>
    <font>
      <u val="single"/>
      <sz val="10"/>
      <name val="Times New Roman"/>
      <family val="1"/>
    </font>
    <font>
      <sz val="10"/>
      <name val="Times New Roman Cyr"/>
      <family val="1"/>
    </font>
    <font>
      <sz val="11"/>
      <name val="Times New Roman"/>
      <family val="1"/>
    </font>
    <font>
      <sz val="11"/>
      <name val="Times New Roman Cyr"/>
      <family val="1"/>
    </font>
    <font>
      <sz val="13"/>
      <name val="Times New Roman"/>
      <family val="1"/>
    </font>
    <font>
      <sz val="13"/>
      <name val="Arial"/>
      <family val="2"/>
    </font>
    <font>
      <sz val="12"/>
      <name val="Arial"/>
      <family val="2"/>
    </font>
    <font>
      <u val="single"/>
      <sz val="12"/>
      <name val="Times New Roman"/>
      <family val="1"/>
    </font>
    <font>
      <sz val="11"/>
      <color indexed="8"/>
      <name val="Times New Roman"/>
      <family val="1"/>
    </font>
    <font>
      <sz val="10"/>
      <color indexed="8"/>
      <name val="Arial Cyr"/>
      <family val="2"/>
    </font>
    <font>
      <sz val="10"/>
      <color indexed="8"/>
      <name val="Arial"/>
      <family val="2"/>
    </font>
    <font>
      <sz val="10"/>
      <color indexed="8"/>
      <name val="Times New Roman"/>
      <family val="1"/>
    </font>
    <font>
      <sz val="10"/>
      <color indexed="8"/>
      <name val="PragmaticaCTT"/>
      <family val="0"/>
    </font>
    <font>
      <b/>
      <sz val="10"/>
      <color indexed="8"/>
      <name val="Arial Cyr"/>
      <family val="2"/>
    </font>
    <font>
      <b/>
      <i/>
      <sz val="11"/>
      <name val="Times New Roman"/>
      <family val="1"/>
    </font>
    <font>
      <i/>
      <sz val="11"/>
      <name val="Times New Roman"/>
      <family val="1"/>
    </font>
    <font>
      <b/>
      <sz val="10"/>
      <name val="Arial"/>
      <family val="2"/>
    </font>
    <font>
      <b/>
      <i/>
      <sz val="11"/>
      <color indexed="12"/>
      <name val="Times New Roman"/>
      <family val="1"/>
    </font>
    <font>
      <sz val="10"/>
      <color indexed="63"/>
      <name val="Arial"/>
      <family val="2"/>
    </font>
    <font>
      <sz val="10"/>
      <name val="Lucida Sans Unicode"/>
      <family val="2"/>
    </font>
    <font>
      <sz val="8"/>
      <name val="Arial Cyr"/>
      <family val="2"/>
    </font>
    <font>
      <sz val="14"/>
      <color indexed="8"/>
      <name val="Times New Roman"/>
      <family val="1"/>
    </font>
    <font>
      <b/>
      <i/>
      <sz val="12"/>
      <color indexed="8"/>
      <name val="Times New Roman"/>
      <family val="1"/>
    </font>
    <font>
      <vertAlign val="superscript"/>
      <sz val="11"/>
      <name val="Times New Roman"/>
      <family val="1"/>
    </font>
    <font>
      <sz val="14"/>
      <name val="Times New Roman"/>
      <family val="1"/>
    </font>
    <font>
      <b/>
      <sz val="11"/>
      <color indexed="8"/>
      <name val="Times New Roman"/>
      <family val="1"/>
    </font>
    <font>
      <sz val="14"/>
      <name val="Arial Cyr"/>
      <family val="2"/>
    </font>
    <font>
      <sz val="8"/>
      <color indexed="8"/>
      <name val="Times New Roman"/>
      <family val="1"/>
    </font>
    <font>
      <b/>
      <sz val="12"/>
      <color indexed="8"/>
      <name val="Times New Roman"/>
      <family val="1"/>
    </font>
    <font>
      <sz val="12"/>
      <color indexed="10"/>
      <name val="Times New Roman"/>
      <family val="1"/>
    </font>
    <font>
      <b/>
      <sz val="12"/>
      <color indexed="16"/>
      <name val="Times New Roman"/>
      <family val="1"/>
    </font>
    <font>
      <sz val="12"/>
      <color indexed="8"/>
      <name val="Times New Roman Cyr"/>
      <family val="1"/>
    </font>
    <font>
      <sz val="11"/>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style="thin">
        <color indexed="8"/>
      </bottom>
    </border>
    <border>
      <left style="thin">
        <color indexed="59"/>
      </left>
      <right style="thin">
        <color indexed="59"/>
      </right>
      <top style="thin">
        <color indexed="59"/>
      </top>
      <bottom style="thin">
        <color indexed="59"/>
      </bottom>
    </border>
    <border>
      <left style="hair">
        <color indexed="8"/>
      </left>
      <right style="hair">
        <color indexed="8"/>
      </right>
      <top style="hair">
        <color indexed="8"/>
      </top>
      <bottom>
        <color indexed="63"/>
      </bottom>
    </border>
  </borders>
  <cellStyleXfs count="7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8" fontId="18" fillId="0" borderId="0" applyFill="0" applyBorder="0" applyAlignment="0" applyProtection="0"/>
    <xf numFmtId="164" fontId="1" fillId="0" borderId="0">
      <alignment/>
      <protection/>
    </xf>
    <xf numFmtId="164" fontId="1" fillId="0" borderId="0">
      <alignment/>
      <protection/>
    </xf>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5"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2" fillId="11" borderId="0" applyNumberFormat="0" applyBorder="0" applyAlignment="0" applyProtection="0"/>
    <xf numFmtId="164" fontId="3" fillId="12"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5" borderId="0" applyNumberFormat="0" applyBorder="0" applyAlignment="0" applyProtection="0"/>
    <xf numFmtId="164" fontId="4" fillId="0" borderId="0">
      <alignment/>
      <protection/>
    </xf>
    <xf numFmtId="164" fontId="4" fillId="0" borderId="0">
      <alignment/>
      <protection/>
    </xf>
    <xf numFmtId="164" fontId="2" fillId="0" borderId="0">
      <alignment/>
      <protection/>
    </xf>
    <xf numFmtId="164" fontId="3" fillId="16" borderId="0" applyNumberFormat="0" applyBorder="0" applyAlignment="0" applyProtection="0"/>
    <xf numFmtId="164" fontId="3" fillId="17" borderId="0" applyNumberFormat="0" applyBorder="0" applyAlignment="0" applyProtection="0"/>
    <xf numFmtId="164" fontId="3" fillId="18" borderId="0" applyNumberFormat="0" applyBorder="0" applyAlignment="0" applyProtection="0"/>
    <xf numFmtId="164" fontId="3" fillId="13" borderId="0" applyNumberFormat="0" applyBorder="0" applyAlignment="0" applyProtection="0"/>
    <xf numFmtId="164" fontId="3" fillId="14" borderId="0" applyNumberFormat="0" applyBorder="0" applyAlignment="0" applyProtection="0"/>
    <xf numFmtId="164" fontId="3" fillId="19" borderId="0" applyNumberFormat="0" applyBorder="0" applyAlignment="0" applyProtection="0"/>
    <xf numFmtId="164" fontId="5" fillId="7" borderId="1" applyNumberFormat="0" applyAlignment="0" applyProtection="0"/>
    <xf numFmtId="164" fontId="6" fillId="20" borderId="2" applyNumberFormat="0" applyAlignment="0" applyProtection="0"/>
    <xf numFmtId="164" fontId="7" fillId="20" borderId="1" applyNumberFormat="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0" borderId="6" applyNumberFormat="0" applyFill="0" applyAlignment="0" applyProtection="0"/>
    <xf numFmtId="164" fontId="12" fillId="21" borderId="7" applyNumberFormat="0" applyAlignment="0" applyProtection="0"/>
    <xf numFmtId="164" fontId="13" fillId="0" borderId="0" applyNumberFormat="0" applyFill="0" applyBorder="0" applyAlignment="0" applyProtection="0"/>
    <xf numFmtId="164" fontId="14" fillId="22" borderId="0" applyNumberFormat="0" applyBorder="0" applyAlignment="0" applyProtection="0"/>
    <xf numFmtId="164" fontId="0" fillId="0" borderId="0">
      <alignment/>
      <protection/>
    </xf>
    <xf numFmtId="164" fontId="1" fillId="0" borderId="0">
      <alignment/>
      <protection/>
    </xf>
    <xf numFmtId="164" fontId="1" fillId="0" borderId="0">
      <alignment/>
      <protection/>
    </xf>
    <xf numFmtId="164" fontId="4" fillId="0" borderId="0">
      <alignment/>
      <protection/>
    </xf>
    <xf numFmtId="164" fontId="15" fillId="0" borderId="0">
      <alignment/>
      <protection/>
    </xf>
    <xf numFmtId="164" fontId="1" fillId="0" borderId="0">
      <alignment/>
      <protection/>
    </xf>
    <xf numFmtId="164" fontId="1" fillId="0" borderId="0">
      <alignment/>
      <protection/>
    </xf>
    <xf numFmtId="164" fontId="4" fillId="0" borderId="0">
      <alignment/>
      <protection/>
    </xf>
    <xf numFmtId="164" fontId="1" fillId="0" borderId="0">
      <alignment/>
      <protection/>
    </xf>
    <xf numFmtId="164" fontId="4" fillId="0" borderId="0">
      <alignment/>
      <protection/>
    </xf>
    <xf numFmtId="164" fontId="4" fillId="0" borderId="0">
      <alignment/>
      <protection/>
    </xf>
    <xf numFmtId="164" fontId="16" fillId="3" borderId="0" applyNumberFormat="0" applyBorder="0" applyAlignment="0" applyProtection="0"/>
    <xf numFmtId="164" fontId="17" fillId="0" borderId="0" applyNumberFormat="0" applyFill="0" applyBorder="0" applyAlignment="0" applyProtection="0"/>
    <xf numFmtId="164" fontId="18" fillId="23" borderId="8" applyNumberFormat="0" applyAlignment="0" applyProtection="0"/>
    <xf numFmtId="164" fontId="19" fillId="0" borderId="9" applyNumberFormat="0" applyFill="0" applyAlignment="0" applyProtection="0"/>
    <xf numFmtId="164" fontId="20" fillId="0" borderId="0" applyNumberFormat="0" applyFill="0" applyBorder="0" applyAlignment="0" applyProtection="0"/>
    <xf numFmtId="164" fontId="21" fillId="4" borderId="0" applyNumberFormat="0" applyBorder="0" applyAlignment="0" applyProtection="0"/>
    <xf numFmtId="164" fontId="2" fillId="0" borderId="0">
      <alignment/>
      <protection/>
    </xf>
  </cellStyleXfs>
  <cellXfs count="792">
    <xf numFmtId="164" fontId="0" fillId="0" borderId="0" xfId="0" applyAlignment="1">
      <alignment/>
    </xf>
    <xf numFmtId="164" fontId="4" fillId="0" borderId="0" xfId="40" applyFont="1" applyProtection="1">
      <alignment/>
      <protection/>
    </xf>
    <xf numFmtId="164" fontId="22" fillId="0" borderId="0" xfId="40" applyFont="1" applyProtection="1">
      <alignment/>
      <protection/>
    </xf>
    <xf numFmtId="164" fontId="23" fillId="0" borderId="0" xfId="40" applyFont="1" applyAlignment="1">
      <alignment/>
      <protection/>
    </xf>
    <xf numFmtId="164" fontId="1" fillId="0" borderId="0" xfId="40" applyFont="1" applyProtection="1">
      <alignment/>
      <protection/>
    </xf>
    <xf numFmtId="164" fontId="23" fillId="0" borderId="0" xfId="40" applyFont="1" applyAlignment="1">
      <alignment horizontal="center"/>
      <protection/>
    </xf>
    <xf numFmtId="164" fontId="24" fillId="0" borderId="10" xfId="40" applyFont="1" applyFill="1" applyBorder="1" applyAlignment="1" applyProtection="1">
      <alignment horizontal="center" vertical="center"/>
      <protection/>
    </xf>
    <xf numFmtId="164" fontId="25" fillId="0" borderId="11" xfId="40" applyFont="1" applyFill="1" applyBorder="1" applyAlignment="1" applyProtection="1">
      <alignment horizontal="left" vertical="center"/>
      <protection/>
    </xf>
    <xf numFmtId="164" fontId="25" fillId="0" borderId="12" xfId="40" applyNumberFormat="1" applyFont="1" applyFill="1" applyBorder="1" applyAlignment="1" applyProtection="1">
      <alignment horizontal="center" vertical="center"/>
      <protection/>
    </xf>
    <xf numFmtId="164" fontId="25" fillId="0" borderId="10" xfId="40" applyFont="1" applyFill="1" applyBorder="1" applyAlignment="1" applyProtection="1">
      <alignment horizontal="left" vertical="center"/>
      <protection/>
    </xf>
    <xf numFmtId="164" fontId="23" fillId="0" borderId="13" xfId="40" applyFont="1" applyFill="1" applyBorder="1" applyAlignment="1" applyProtection="1">
      <alignment horizontal="center" vertical="center"/>
      <protection/>
    </xf>
    <xf numFmtId="165" fontId="23" fillId="0" borderId="14" xfId="40" applyNumberFormat="1" applyFont="1" applyFill="1" applyBorder="1" applyAlignment="1" applyProtection="1">
      <alignment horizontal="center" vertical="center"/>
      <protection locked="0"/>
    </xf>
    <xf numFmtId="164" fontId="23" fillId="0" borderId="14" xfId="40" applyFont="1" applyFill="1" applyBorder="1" applyAlignment="1" applyProtection="1">
      <alignment horizontal="center" vertical="center"/>
      <protection/>
    </xf>
    <xf numFmtId="165" fontId="23" fillId="0" borderId="15" xfId="40" applyNumberFormat="1" applyFont="1" applyFill="1" applyBorder="1" applyAlignment="1" applyProtection="1">
      <alignment horizontal="center" vertical="center"/>
      <protection/>
    </xf>
    <xf numFmtId="164" fontId="23" fillId="0" borderId="16" xfId="40" applyFont="1" applyFill="1" applyBorder="1" applyAlignment="1" applyProtection="1">
      <alignment horizontal="center" vertical="center"/>
      <protection/>
    </xf>
    <xf numFmtId="166" fontId="23" fillId="0" borderId="17" xfId="40" applyNumberFormat="1" applyFont="1" applyFill="1" applyBorder="1" applyAlignment="1" applyProtection="1">
      <alignment horizontal="center" vertical="center"/>
      <protection locked="0"/>
    </xf>
    <xf numFmtId="164" fontId="23" fillId="0" borderId="17" xfId="40" applyFont="1" applyFill="1" applyBorder="1" applyAlignment="1" applyProtection="1">
      <alignment horizontal="center" vertical="center"/>
      <protection/>
    </xf>
    <xf numFmtId="164" fontId="23" fillId="0" borderId="17" xfId="40" applyFont="1" applyFill="1" applyBorder="1" applyAlignment="1" applyProtection="1">
      <alignment horizontal="center" vertical="center"/>
      <protection locked="0"/>
    </xf>
    <xf numFmtId="164" fontId="4" fillId="0" borderId="0" xfId="40" applyFont="1" applyFill="1">
      <alignment/>
      <protection/>
    </xf>
    <xf numFmtId="164" fontId="26" fillId="0" borderId="10" xfId="40" applyFont="1" applyFill="1" applyBorder="1" applyAlignment="1">
      <alignment horizontal="center" vertical="center"/>
      <protection/>
    </xf>
    <xf numFmtId="164" fontId="22" fillId="0" borderId="12" xfId="40" applyFont="1" applyFill="1" applyBorder="1" applyAlignment="1">
      <alignment horizontal="center" vertical="center" wrapText="1"/>
      <protection/>
    </xf>
    <xf numFmtId="164" fontId="22" fillId="0" borderId="10" xfId="40" applyFont="1" applyFill="1" applyBorder="1" applyAlignment="1">
      <alignment horizontal="center" vertical="center" wrapText="1"/>
      <protection/>
    </xf>
    <xf numFmtId="164" fontId="4" fillId="0" borderId="0" xfId="40" applyFont="1" applyFill="1" applyAlignment="1">
      <alignment wrapText="1"/>
      <protection/>
    </xf>
    <xf numFmtId="164" fontId="22" fillId="0" borderId="10" xfId="40" applyFont="1" applyFill="1" applyBorder="1" applyAlignment="1">
      <alignment horizontal="center"/>
      <protection/>
    </xf>
    <xf numFmtId="164" fontId="22" fillId="0" borderId="10" xfId="40" applyFont="1" applyFill="1" applyBorder="1" applyAlignment="1">
      <alignment horizontal="center" vertical="center"/>
      <protection/>
    </xf>
    <xf numFmtId="164" fontId="23" fillId="0" borderId="10" xfId="0" applyFont="1" applyFill="1" applyBorder="1" applyAlignment="1">
      <alignment horizontal="center"/>
    </xf>
    <xf numFmtId="164" fontId="23" fillId="0" borderId="10" xfId="68" applyFont="1" applyFill="1" applyBorder="1" applyAlignment="1">
      <alignment horizontal="left" vertical="center" wrapText="1"/>
      <protection/>
    </xf>
    <xf numFmtId="164" fontId="23" fillId="0" borderId="10" xfId="68" applyFont="1" applyFill="1" applyBorder="1" applyAlignment="1">
      <alignment horizontal="center" vertical="center"/>
      <protection/>
    </xf>
    <xf numFmtId="167" fontId="23" fillId="0" borderId="10" xfId="68" applyNumberFormat="1" applyFont="1" applyFill="1" applyBorder="1" applyAlignment="1">
      <alignment horizontal="center" vertical="center"/>
      <protection/>
    </xf>
    <xf numFmtId="167" fontId="0" fillId="0" borderId="17" xfId="0" applyNumberFormat="1" applyBorder="1" applyAlignment="1">
      <alignment/>
    </xf>
    <xf numFmtId="167" fontId="0" fillId="0" borderId="17" xfId="0" applyNumberFormat="1" applyFill="1" applyBorder="1" applyAlignment="1">
      <alignment/>
    </xf>
    <xf numFmtId="164" fontId="23" fillId="0" borderId="10" xfId="68" applyFont="1" applyFill="1" applyBorder="1" applyAlignment="1">
      <alignment horizontal="center" vertical="center" wrapText="1"/>
      <protection/>
    </xf>
    <xf numFmtId="164" fontId="23" fillId="0" borderId="10" xfId="0" applyFont="1" applyFill="1" applyBorder="1" applyAlignment="1">
      <alignment/>
    </xf>
    <xf numFmtId="164" fontId="23" fillId="0" borderId="10" xfId="0" applyFont="1" applyFill="1" applyBorder="1" applyAlignment="1">
      <alignment wrapText="1"/>
    </xf>
    <xf numFmtId="164" fontId="27" fillId="0" borderId="10" xfId="0" applyFont="1" applyFill="1" applyBorder="1" applyAlignment="1">
      <alignment horizontal="center" vertical="center" wrapText="1"/>
    </xf>
    <xf numFmtId="167" fontId="27" fillId="0" borderId="10" xfId="0" applyNumberFormat="1" applyFont="1" applyFill="1" applyBorder="1" applyAlignment="1">
      <alignment horizontal="center" vertical="center" wrapText="1"/>
    </xf>
    <xf numFmtId="164" fontId="27" fillId="0" borderId="10" xfId="0" applyFont="1" applyFill="1" applyBorder="1" applyAlignment="1">
      <alignment wrapText="1"/>
    </xf>
    <xf numFmtId="164" fontId="23" fillId="0" borderId="13" xfId="68" applyFont="1" applyFill="1" applyBorder="1" applyAlignment="1">
      <alignment horizontal="center" vertical="center"/>
      <protection/>
    </xf>
    <xf numFmtId="168" fontId="23" fillId="0" borderId="11" xfId="0" applyNumberFormat="1" applyFont="1" applyFill="1" applyBorder="1" applyAlignment="1">
      <alignment wrapText="1"/>
    </xf>
    <xf numFmtId="164" fontId="23" fillId="0" borderId="10" xfId="0" applyFont="1" applyFill="1" applyBorder="1" applyAlignment="1">
      <alignment horizontal="center" vertical="center"/>
    </xf>
    <xf numFmtId="167" fontId="23" fillId="0" borderId="10" xfId="0" applyNumberFormat="1" applyFont="1" applyFill="1" applyBorder="1" applyAlignment="1">
      <alignment horizontal="center" vertical="center"/>
    </xf>
    <xf numFmtId="164" fontId="28" fillId="0" borderId="10" xfId="40" applyFont="1" applyFill="1" applyBorder="1" applyAlignment="1">
      <alignment horizontal="center" vertical="center" wrapText="1"/>
      <protection/>
    </xf>
    <xf numFmtId="164" fontId="23" fillId="0" borderId="10" xfId="69" applyFont="1" applyFill="1" applyBorder="1" applyAlignment="1">
      <alignment horizontal="center"/>
      <protection/>
    </xf>
    <xf numFmtId="167" fontId="22" fillId="0" borderId="10" xfId="40" applyNumberFormat="1" applyFont="1" applyFill="1" applyBorder="1" applyAlignment="1">
      <alignment horizontal="center" vertical="center"/>
      <protection/>
    </xf>
    <xf numFmtId="164" fontId="1" fillId="0" borderId="0" xfId="40" applyFont="1" applyFill="1">
      <alignment/>
      <protection/>
    </xf>
    <xf numFmtId="164" fontId="22" fillId="0" borderId="0" xfId="40" applyFont="1" applyFill="1">
      <alignment/>
      <protection/>
    </xf>
    <xf numFmtId="164" fontId="29" fillId="0" borderId="0" xfId="64" applyFont="1" applyFill="1" applyBorder="1" applyAlignment="1" applyProtection="1">
      <alignment horizontal="left"/>
      <protection hidden="1"/>
    </xf>
    <xf numFmtId="164" fontId="22" fillId="0" borderId="0" xfId="40" applyFont="1" applyFill="1" applyAlignment="1">
      <alignment horizontal="center"/>
      <protection/>
    </xf>
    <xf numFmtId="164" fontId="30" fillId="0" borderId="0" xfId="40" applyFont="1" applyFill="1" applyBorder="1" applyAlignment="1">
      <alignment horizontal="center" vertical="center"/>
      <protection/>
    </xf>
    <xf numFmtId="164" fontId="31" fillId="0" borderId="0" xfId="40" applyFont="1" applyFill="1">
      <alignment/>
      <protection/>
    </xf>
    <xf numFmtId="164" fontId="32" fillId="0" borderId="0" xfId="64" applyFont="1" applyFill="1" applyProtection="1">
      <alignment/>
      <protection hidden="1"/>
    </xf>
    <xf numFmtId="164" fontId="32" fillId="0" borderId="0" xfId="40" applyFont="1" applyFill="1">
      <alignment/>
      <protection/>
    </xf>
    <xf numFmtId="164" fontId="22" fillId="0" borderId="0" xfId="40" applyFont="1" applyFill="1" applyBorder="1" applyAlignment="1">
      <alignment horizontal="center" wrapText="1"/>
      <protection/>
    </xf>
    <xf numFmtId="164" fontId="33" fillId="0" borderId="0" xfId="40" applyFont="1" applyFill="1">
      <alignment/>
      <protection/>
    </xf>
    <xf numFmtId="164" fontId="22" fillId="0" borderId="0" xfId="64" applyFont="1" applyFill="1" applyProtection="1">
      <alignment/>
      <protection hidden="1"/>
    </xf>
    <xf numFmtId="164" fontId="22" fillId="0" borderId="0" xfId="64" applyFont="1" applyFill="1" applyBorder="1" applyAlignment="1" applyProtection="1">
      <alignment horizontal="left"/>
      <protection hidden="1"/>
    </xf>
    <xf numFmtId="164" fontId="22" fillId="0" borderId="0" xfId="64" applyFont="1" applyFill="1" applyAlignment="1" applyProtection="1">
      <alignment horizontal="left"/>
      <protection hidden="1"/>
    </xf>
    <xf numFmtId="164" fontId="22" fillId="0" borderId="0" xfId="64" applyFont="1" applyFill="1" applyAlignment="1" applyProtection="1">
      <alignment horizontal="center"/>
      <protection hidden="1"/>
    </xf>
    <xf numFmtId="164" fontId="22" fillId="0" borderId="0" xfId="40" applyFont="1" applyFill="1" applyAlignment="1">
      <alignment horizontal="right"/>
      <protection/>
    </xf>
    <xf numFmtId="164" fontId="4" fillId="0" borderId="0" xfId="40" applyFont="1" applyAlignment="1" applyProtection="1">
      <alignment horizontal="center" vertical="center"/>
      <protection/>
    </xf>
    <xf numFmtId="164" fontId="26" fillId="0" borderId="10" xfId="40" applyFont="1" applyFill="1" applyBorder="1" applyAlignment="1" applyProtection="1">
      <alignment horizontal="center" vertical="center" wrapText="1"/>
      <protection/>
    </xf>
    <xf numFmtId="164" fontId="32" fillId="0" borderId="10" xfId="40" applyFont="1" applyBorder="1" applyAlignment="1" applyProtection="1">
      <alignment horizontal="center" vertical="center" wrapText="1"/>
      <protection/>
    </xf>
    <xf numFmtId="164" fontId="34" fillId="0" borderId="10" xfId="40" applyFont="1" applyBorder="1" applyAlignment="1" applyProtection="1">
      <alignment horizontal="center" vertical="center"/>
      <protection/>
    </xf>
    <xf numFmtId="164" fontId="34" fillId="0" borderId="13" xfId="40" applyNumberFormat="1" applyFont="1" applyBorder="1" applyAlignment="1" applyProtection="1">
      <alignment horizontal="left" vertical="center" wrapText="1"/>
      <protection/>
    </xf>
    <xf numFmtId="169" fontId="34" fillId="0" borderId="10" xfId="40" applyNumberFormat="1" applyFont="1" applyFill="1" applyBorder="1" applyAlignment="1" applyProtection="1">
      <alignment horizontal="center"/>
      <protection locked="0"/>
    </xf>
    <xf numFmtId="164" fontId="35" fillId="0" borderId="0" xfId="0" applyFont="1" applyAlignment="1">
      <alignment/>
    </xf>
    <xf numFmtId="168" fontId="23" fillId="0" borderId="10" xfId="40" applyNumberFormat="1" applyFont="1" applyBorder="1" applyAlignment="1" applyProtection="1">
      <alignment horizontal="center" vertical="center"/>
      <protection/>
    </xf>
    <xf numFmtId="164" fontId="23" fillId="0" borderId="13" xfId="40" applyNumberFormat="1" applyFont="1" applyBorder="1" applyAlignment="1" applyProtection="1">
      <alignment horizontal="left" vertical="center" wrapText="1"/>
      <protection/>
    </xf>
    <xf numFmtId="169" fontId="23" fillId="0" borderId="10" xfId="40" applyNumberFormat="1" applyFont="1" applyFill="1" applyBorder="1" applyAlignment="1" applyProtection="1">
      <alignment horizontal="center"/>
      <protection locked="0"/>
    </xf>
    <xf numFmtId="164" fontId="36" fillId="0" borderId="0" xfId="0" applyFont="1" applyAlignment="1">
      <alignment/>
    </xf>
    <xf numFmtId="168" fontId="32" fillId="0" borderId="10" xfId="40" applyNumberFormat="1" applyFont="1" applyBorder="1" applyAlignment="1" applyProtection="1">
      <alignment horizontal="center" vertical="center"/>
      <protection/>
    </xf>
    <xf numFmtId="164" fontId="32" fillId="0" borderId="13" xfId="40" applyNumberFormat="1" applyFont="1" applyBorder="1" applyAlignment="1" applyProtection="1">
      <alignment horizontal="left" vertical="center" wrapText="1"/>
      <protection/>
    </xf>
    <xf numFmtId="169" fontId="32" fillId="0" borderId="10" xfId="60" applyNumberFormat="1" applyFont="1" applyFill="1" applyBorder="1" applyAlignment="1" applyProtection="1">
      <alignment horizontal="center" vertical="center"/>
      <protection locked="0"/>
    </xf>
    <xf numFmtId="169" fontId="32" fillId="0" borderId="10" xfId="60" applyNumberFormat="1" applyFont="1" applyFill="1" applyBorder="1" applyAlignment="1" applyProtection="1">
      <alignment horizontal="center" vertical="center"/>
      <protection/>
    </xf>
    <xf numFmtId="169" fontId="32" fillId="0" borderId="10" xfId="40" applyNumberFormat="1" applyFont="1" applyFill="1" applyBorder="1" applyAlignment="1" applyProtection="1">
      <alignment horizontal="center"/>
      <protection locked="0"/>
    </xf>
    <xf numFmtId="164" fontId="32" fillId="0" borderId="13" xfId="40" applyNumberFormat="1" applyFont="1" applyBorder="1" applyAlignment="1" applyProtection="1">
      <alignment horizontal="left" vertical="center" wrapText="1" indent="2"/>
      <protection/>
    </xf>
    <xf numFmtId="169" fontId="32" fillId="0" borderId="10" xfId="40" applyNumberFormat="1" applyFont="1" applyFill="1" applyBorder="1" applyAlignment="1" applyProtection="1">
      <alignment horizontal="center" wrapText="1"/>
      <protection locked="0"/>
    </xf>
    <xf numFmtId="164" fontId="23" fillId="0" borderId="13" xfId="40" applyNumberFormat="1" applyFont="1" applyBorder="1" applyAlignment="1" applyProtection="1">
      <alignment horizontal="left" vertical="center" wrapText="1" indent="1"/>
      <protection/>
    </xf>
    <xf numFmtId="164" fontId="22" fillId="0" borderId="0" xfId="40" applyNumberFormat="1" applyFont="1" applyAlignment="1" applyProtection="1">
      <alignment horizontal="center" vertical="center"/>
      <protection/>
    </xf>
    <xf numFmtId="164" fontId="25" fillId="0" borderId="0" xfId="64" applyFont="1" applyBorder="1" applyAlignment="1" applyProtection="1">
      <alignment horizontal="left"/>
      <protection hidden="1"/>
    </xf>
    <xf numFmtId="164" fontId="22" fillId="0" borderId="0" xfId="40" applyFont="1" applyAlignment="1">
      <alignment horizontal="center" vertical="center" wrapText="1"/>
      <protection/>
    </xf>
    <xf numFmtId="164" fontId="37" fillId="0" borderId="0" xfId="40" applyFont="1" applyBorder="1" applyAlignment="1">
      <alignment horizontal="center" vertical="center"/>
      <protection/>
    </xf>
    <xf numFmtId="164" fontId="4" fillId="0" borderId="0" xfId="40" applyFont="1" applyAlignment="1">
      <alignment horizontal="center" vertical="center" wrapText="1"/>
      <protection/>
    </xf>
    <xf numFmtId="164" fontId="23" fillId="0" borderId="0" xfId="64" applyFont="1" applyProtection="1">
      <alignment/>
      <protection hidden="1"/>
    </xf>
    <xf numFmtId="164" fontId="23" fillId="0" borderId="0" xfId="64" applyFont="1" applyAlignment="1" applyProtection="1">
      <alignment horizontal="left"/>
      <protection hidden="1"/>
    </xf>
    <xf numFmtId="164" fontId="23" fillId="0" borderId="0" xfId="64" applyFont="1" applyBorder="1" applyAlignment="1" applyProtection="1">
      <alignment horizontal="center"/>
      <protection hidden="1"/>
    </xf>
    <xf numFmtId="164" fontId="32" fillId="0" borderId="10" xfId="40" applyFont="1" applyFill="1" applyBorder="1" applyAlignment="1" applyProtection="1">
      <alignment horizontal="center" vertical="center" wrapText="1"/>
      <protection/>
    </xf>
    <xf numFmtId="166" fontId="32" fillId="0" borderId="10" xfId="40" applyNumberFormat="1" applyFont="1" applyFill="1" applyBorder="1" applyAlignment="1" applyProtection="1">
      <alignment horizontal="center" vertical="center" wrapText="1"/>
      <protection locked="0"/>
    </xf>
    <xf numFmtId="164" fontId="32" fillId="0" borderId="10" xfId="40" applyFont="1" applyFill="1" applyBorder="1" applyAlignment="1" applyProtection="1">
      <alignment horizontal="left" vertical="center" wrapText="1"/>
      <protection/>
    </xf>
    <xf numFmtId="167" fontId="32" fillId="0" borderId="10" xfId="40" applyNumberFormat="1" applyFont="1" applyFill="1" applyBorder="1" applyAlignment="1" applyProtection="1">
      <alignment horizontal="center" wrapText="1"/>
      <protection locked="0"/>
    </xf>
    <xf numFmtId="164" fontId="29" fillId="0" borderId="10" xfId="40" applyFont="1" applyFill="1" applyBorder="1" applyAlignment="1" applyProtection="1">
      <alignment horizontal="left" vertical="center" wrapText="1"/>
      <protection/>
    </xf>
    <xf numFmtId="167" fontId="29" fillId="0" borderId="10" xfId="40" applyNumberFormat="1" applyFont="1" applyFill="1" applyBorder="1" applyAlignment="1" applyProtection="1">
      <alignment horizontal="center" wrapText="1"/>
      <protection/>
    </xf>
    <xf numFmtId="164" fontId="22" fillId="0" borderId="0" xfId="40" applyFont="1" applyFill="1" applyProtection="1">
      <alignment/>
      <protection/>
    </xf>
    <xf numFmtId="164" fontId="32" fillId="0" borderId="0" xfId="40" applyFont="1" applyFill="1" applyBorder="1" applyAlignment="1" applyProtection="1">
      <alignment horizontal="left" vertical="center" wrapText="1"/>
      <protection/>
    </xf>
    <xf numFmtId="164" fontId="26" fillId="0" borderId="10" xfId="40" applyFont="1" applyFill="1" applyBorder="1" applyAlignment="1" applyProtection="1">
      <alignment horizontal="center" vertical="center"/>
      <protection/>
    </xf>
    <xf numFmtId="164" fontId="4" fillId="0" borderId="0" xfId="40" applyFont="1" applyAlignment="1" applyProtection="1">
      <alignment horizontal="center"/>
      <protection/>
    </xf>
    <xf numFmtId="164" fontId="32" fillId="0" borderId="10" xfId="40" applyFont="1" applyFill="1" applyBorder="1" applyAlignment="1" applyProtection="1">
      <alignment horizontal="center" vertical="center" wrapText="1"/>
      <protection locked="0"/>
    </xf>
    <xf numFmtId="164" fontId="29" fillId="0" borderId="10" xfId="40" applyFont="1" applyFill="1" applyBorder="1" applyAlignment="1" applyProtection="1">
      <alignment wrapText="1"/>
      <protection/>
    </xf>
    <xf numFmtId="167" fontId="32" fillId="0" borderId="10" xfId="40" applyNumberFormat="1" applyFont="1" applyFill="1" applyBorder="1" applyAlignment="1" applyProtection="1">
      <alignment horizontal="center" vertical="center"/>
      <protection/>
    </xf>
    <xf numFmtId="164" fontId="4" fillId="0" borderId="0" xfId="40" applyFont="1" applyFill="1" applyProtection="1">
      <alignment/>
      <protection/>
    </xf>
    <xf numFmtId="164" fontId="32" fillId="0" borderId="10" xfId="40" applyFont="1" applyFill="1" applyBorder="1" applyAlignment="1" applyProtection="1">
      <alignment wrapText="1"/>
      <protection/>
    </xf>
    <xf numFmtId="167" fontId="32" fillId="0" borderId="10" xfId="40" applyNumberFormat="1" applyFont="1" applyFill="1" applyBorder="1" applyAlignment="1" applyProtection="1">
      <alignment horizontal="center" vertical="center"/>
      <protection locked="0"/>
    </xf>
    <xf numFmtId="164" fontId="32" fillId="0" borderId="10" xfId="40" applyFont="1" applyFill="1" applyBorder="1" applyProtection="1">
      <alignment/>
      <protection/>
    </xf>
    <xf numFmtId="167" fontId="38" fillId="0" borderId="17" xfId="0" applyNumberFormat="1" applyFont="1" applyFill="1" applyBorder="1" applyAlignment="1" applyProtection="1">
      <alignment horizontal="center" vertical="center"/>
      <protection/>
    </xf>
    <xf numFmtId="167" fontId="38" fillId="0" borderId="17" xfId="0" applyNumberFormat="1" applyFont="1" applyFill="1" applyBorder="1" applyAlignment="1" applyProtection="1">
      <alignment horizontal="center" vertical="center"/>
      <protection locked="0"/>
    </xf>
    <xf numFmtId="167" fontId="39" fillId="0" borderId="10" xfId="0" applyNumberFormat="1" applyFont="1" applyFill="1" applyBorder="1" applyAlignment="1" applyProtection="1">
      <alignment horizontal="center" vertical="center"/>
      <protection/>
    </xf>
    <xf numFmtId="167" fontId="39" fillId="0" borderId="10" xfId="0" applyNumberFormat="1" applyFont="1" applyFill="1" applyBorder="1" applyAlignment="1" applyProtection="1">
      <alignment horizontal="center" vertical="center"/>
      <protection locked="0"/>
    </xf>
    <xf numFmtId="167" fontId="40" fillId="0" borderId="10" xfId="0" applyNumberFormat="1" applyFont="1" applyFill="1" applyBorder="1" applyAlignment="1" applyProtection="1">
      <alignment horizontal="center" vertical="center"/>
      <protection locked="0"/>
    </xf>
    <xf numFmtId="164" fontId="38" fillId="0" borderId="10" xfId="0" applyFont="1" applyBorder="1" applyAlignment="1">
      <alignment horizontal="center" vertical="center"/>
    </xf>
    <xf numFmtId="166" fontId="39" fillId="0" borderId="10" xfId="0" applyNumberFormat="1" applyFont="1" applyFill="1" applyBorder="1" applyAlignment="1" applyProtection="1">
      <alignment horizontal="center" vertical="center"/>
      <protection/>
    </xf>
    <xf numFmtId="166" fontId="39" fillId="0" borderId="10" xfId="0" applyNumberFormat="1" applyFont="1" applyFill="1" applyBorder="1" applyAlignment="1" applyProtection="1">
      <alignment horizontal="center" vertical="center"/>
      <protection locked="0"/>
    </xf>
    <xf numFmtId="170" fontId="32" fillId="0" borderId="10" xfId="40" applyNumberFormat="1" applyFont="1" applyFill="1" applyBorder="1" applyAlignment="1" applyProtection="1">
      <alignment horizontal="center" vertical="center"/>
      <protection locked="0"/>
    </xf>
    <xf numFmtId="170" fontId="39" fillId="0" borderId="10" xfId="0" applyNumberFormat="1" applyFont="1" applyFill="1" applyBorder="1" applyAlignment="1" applyProtection="1">
      <alignment horizontal="center" vertical="center"/>
      <protection/>
    </xf>
    <xf numFmtId="170" fontId="39" fillId="0" borderId="10" xfId="0" applyNumberFormat="1" applyFont="1" applyFill="1" applyBorder="1" applyAlignment="1" applyProtection="1">
      <alignment horizontal="center" vertical="center"/>
      <protection locked="0"/>
    </xf>
    <xf numFmtId="170" fontId="4" fillId="0" borderId="10" xfId="0" applyNumberFormat="1" applyFont="1" applyFill="1" applyBorder="1" applyAlignment="1" applyProtection="1">
      <alignment horizontal="center" vertical="center"/>
      <protection/>
    </xf>
    <xf numFmtId="170" fontId="4" fillId="0" borderId="10" xfId="0" applyNumberFormat="1" applyFont="1" applyFill="1" applyBorder="1" applyAlignment="1" applyProtection="1">
      <alignment horizontal="center" vertical="center"/>
      <protection locked="0"/>
    </xf>
    <xf numFmtId="164" fontId="32" fillId="0" borderId="18" xfId="40" applyFont="1" applyFill="1" applyBorder="1" applyProtection="1">
      <alignment/>
      <protection/>
    </xf>
    <xf numFmtId="164" fontId="32" fillId="0" borderId="0" xfId="40" applyFont="1" applyBorder="1" applyAlignment="1" applyProtection="1">
      <alignment horizontal="justify" vertical="top" wrapText="1"/>
      <protection/>
    </xf>
    <xf numFmtId="164" fontId="39" fillId="0" borderId="0" xfId="0" applyFont="1" applyBorder="1" applyAlignment="1" applyProtection="1">
      <alignment horizontal="left"/>
      <protection/>
    </xf>
    <xf numFmtId="164" fontId="32" fillId="0" borderId="19" xfId="40" applyFont="1" applyFill="1" applyBorder="1" applyAlignment="1" applyProtection="1">
      <alignment horizontal="center" vertical="center" wrapText="1"/>
      <protection locked="0"/>
    </xf>
    <xf numFmtId="164" fontId="32" fillId="0" borderId="12" xfId="40" applyFont="1" applyFill="1" applyBorder="1" applyAlignment="1" applyProtection="1">
      <alignment horizontal="center" vertical="center" wrapText="1"/>
      <protection/>
    </xf>
    <xf numFmtId="164" fontId="32" fillId="0" borderId="13" xfId="40" applyFont="1" applyFill="1" applyBorder="1" applyAlignment="1" applyProtection="1">
      <alignment horizontal="center" vertical="center" wrapText="1"/>
      <protection/>
    </xf>
    <xf numFmtId="164" fontId="32" fillId="0" borderId="10" xfId="40" applyFont="1" applyFill="1" applyBorder="1" applyAlignment="1" applyProtection="1">
      <alignment horizontal="center" vertical="top" wrapText="1"/>
      <protection/>
    </xf>
    <xf numFmtId="164" fontId="29" fillId="0" borderId="10" xfId="40" applyFont="1" applyFill="1" applyBorder="1" applyAlignment="1" applyProtection="1">
      <alignment horizontal="left" vertical="top" wrapText="1"/>
      <protection/>
    </xf>
    <xf numFmtId="164" fontId="32" fillId="0" borderId="10" xfId="40" applyFont="1" applyFill="1" applyBorder="1" applyAlignment="1" applyProtection="1">
      <alignment horizontal="center" vertical="center"/>
      <protection/>
    </xf>
    <xf numFmtId="164" fontId="32" fillId="0" borderId="10" xfId="40" applyFont="1" applyFill="1" applyBorder="1" applyAlignment="1" applyProtection="1">
      <alignment horizontal="left" vertical="top" wrapText="1"/>
      <protection/>
    </xf>
    <xf numFmtId="167" fontId="39" fillId="0" borderId="20" xfId="0" applyNumberFormat="1" applyFont="1" applyFill="1" applyBorder="1" applyAlignment="1" applyProtection="1">
      <alignment horizontal="center" vertical="center"/>
      <protection/>
    </xf>
    <xf numFmtId="171" fontId="39" fillId="0" borderId="10" xfId="0" applyNumberFormat="1" applyFont="1" applyFill="1" applyBorder="1" applyAlignment="1" applyProtection="1">
      <alignment horizontal="center" vertical="center"/>
      <protection/>
    </xf>
    <xf numFmtId="171" fontId="39" fillId="0" borderId="20" xfId="0" applyNumberFormat="1" applyFont="1" applyFill="1" applyBorder="1" applyAlignment="1" applyProtection="1">
      <alignment horizontal="center" vertical="center"/>
      <protection/>
    </xf>
    <xf numFmtId="167" fontId="39" fillId="0" borderId="20" xfId="0" applyNumberFormat="1" applyFont="1" applyFill="1" applyBorder="1" applyAlignment="1" applyProtection="1">
      <alignment horizontal="center" vertical="center"/>
      <protection locked="0"/>
    </xf>
    <xf numFmtId="167" fontId="22" fillId="0" borderId="16" xfId="40" applyNumberFormat="1" applyFont="1" applyFill="1" applyBorder="1" applyAlignment="1" applyProtection="1">
      <alignment horizontal="center" vertical="center"/>
      <protection/>
    </xf>
    <xf numFmtId="171" fontId="22" fillId="0" borderId="10" xfId="40" applyNumberFormat="1" applyFont="1" applyFill="1" applyBorder="1" applyAlignment="1" applyProtection="1">
      <alignment horizontal="center" vertical="center"/>
      <protection/>
    </xf>
    <xf numFmtId="172" fontId="41" fillId="0" borderId="10" xfId="0" applyNumberFormat="1" applyFont="1" applyBorder="1" applyAlignment="1">
      <alignment horizontal="center"/>
    </xf>
    <xf numFmtId="171" fontId="41" fillId="0" borderId="10" xfId="0" applyNumberFormat="1" applyFont="1" applyBorder="1" applyAlignment="1">
      <alignment horizontal="center" vertical="center"/>
    </xf>
    <xf numFmtId="173" fontId="22" fillId="0" borderId="17" xfId="63" applyNumberFormat="1" applyFont="1" applyFill="1" applyBorder="1" applyAlignment="1">
      <alignment horizontal="center"/>
      <protection/>
    </xf>
    <xf numFmtId="170" fontId="32" fillId="0" borderId="10" xfId="40" applyNumberFormat="1" applyFont="1" applyFill="1" applyBorder="1" applyAlignment="1" applyProtection="1">
      <alignment horizontal="center" vertical="center"/>
      <protection/>
    </xf>
    <xf numFmtId="171" fontId="32" fillId="0" borderId="10" xfId="40" applyNumberFormat="1" applyFont="1" applyFill="1" applyBorder="1" applyAlignment="1" applyProtection="1">
      <alignment horizontal="center" vertical="center"/>
      <protection/>
    </xf>
    <xf numFmtId="164" fontId="32" fillId="0" borderId="12" xfId="40" applyFont="1" applyFill="1" applyBorder="1" applyAlignment="1" applyProtection="1">
      <alignment horizontal="center" vertical="center"/>
      <protection/>
    </xf>
    <xf numFmtId="167" fontId="32" fillId="0" borderId="10" xfId="40" applyNumberFormat="1" applyFont="1" applyFill="1" applyBorder="1" applyAlignment="1" applyProtection="1">
      <alignment vertical="center"/>
      <protection locked="0"/>
    </xf>
    <xf numFmtId="170" fontId="39" fillId="0" borderId="20" xfId="0" applyNumberFormat="1" applyFont="1" applyFill="1" applyBorder="1" applyAlignment="1" applyProtection="1">
      <alignment horizontal="center" vertical="center"/>
      <protection locked="0"/>
    </xf>
    <xf numFmtId="170" fontId="32" fillId="0" borderId="13" xfId="40" applyNumberFormat="1" applyFont="1" applyFill="1" applyBorder="1" applyAlignment="1" applyProtection="1">
      <alignment horizontal="center" vertical="center"/>
      <protection locked="0"/>
    </xf>
    <xf numFmtId="164" fontId="32" fillId="0" borderId="12" xfId="40" applyFont="1" applyFill="1" applyBorder="1" applyAlignment="1" applyProtection="1">
      <alignment horizontal="center" vertical="top" wrapText="1"/>
      <protection/>
    </xf>
    <xf numFmtId="167" fontId="42" fillId="0" borderId="20" xfId="0" applyNumberFormat="1" applyFont="1" applyFill="1" applyBorder="1" applyAlignment="1" applyProtection="1">
      <alignment horizontal="center" vertical="center"/>
      <protection locked="0"/>
    </xf>
    <xf numFmtId="164" fontId="43" fillId="0" borderId="20" xfId="0" applyFont="1" applyFill="1" applyBorder="1" applyAlignment="1" applyProtection="1">
      <alignment horizontal="center" vertical="center"/>
      <protection/>
    </xf>
    <xf numFmtId="170" fontId="42" fillId="0" borderId="10" xfId="0" applyNumberFormat="1" applyFont="1" applyFill="1" applyBorder="1" applyAlignment="1" applyProtection="1">
      <alignment horizontal="center" vertical="center"/>
      <protection locked="0"/>
    </xf>
    <xf numFmtId="170" fontId="39" fillId="0" borderId="20" xfId="0" applyNumberFormat="1" applyFont="1" applyFill="1" applyBorder="1" applyAlignment="1" applyProtection="1">
      <alignment horizontal="center" vertical="center"/>
      <protection/>
    </xf>
    <xf numFmtId="170" fontId="42" fillId="0" borderId="20" xfId="0" applyNumberFormat="1" applyFont="1" applyFill="1" applyBorder="1" applyAlignment="1" applyProtection="1">
      <alignment horizontal="center" vertical="center"/>
      <protection locked="0"/>
    </xf>
    <xf numFmtId="171" fontId="42" fillId="0" borderId="10" xfId="0" applyNumberFormat="1" applyFont="1" applyFill="1" applyBorder="1" applyAlignment="1" applyProtection="1">
      <alignment horizontal="center" vertical="center"/>
      <protection/>
    </xf>
    <xf numFmtId="171" fontId="42" fillId="0" borderId="20" xfId="0" applyNumberFormat="1" applyFont="1" applyFill="1" applyBorder="1" applyAlignment="1" applyProtection="1">
      <alignment horizontal="center" vertical="center"/>
      <protection/>
    </xf>
    <xf numFmtId="170" fontId="32" fillId="0" borderId="17" xfId="40" applyNumberFormat="1" applyFont="1" applyFill="1" applyBorder="1" applyAlignment="1" applyProtection="1">
      <alignment horizontal="center" vertical="center"/>
      <protection locked="0"/>
    </xf>
    <xf numFmtId="170" fontId="0" fillId="0" borderId="0" xfId="40" applyNumberFormat="1" applyFont="1" applyFill="1">
      <alignment/>
      <protection/>
    </xf>
    <xf numFmtId="170" fontId="26" fillId="0" borderId="0" xfId="40" applyNumberFormat="1" applyFont="1" applyFill="1" applyBorder="1" applyAlignment="1">
      <alignment horizontal="center" vertical="center"/>
      <protection/>
    </xf>
    <xf numFmtId="170" fontId="26" fillId="0" borderId="0" xfId="40" applyNumberFormat="1" applyFont="1" applyFill="1" applyBorder="1" applyAlignment="1">
      <alignment horizontal="left" vertical="center"/>
      <protection/>
    </xf>
    <xf numFmtId="170" fontId="22" fillId="0" borderId="0" xfId="40" applyNumberFormat="1" applyFont="1" applyFill="1" applyAlignment="1">
      <alignment horizontal="center" vertical="center" wrapText="1"/>
      <protection/>
    </xf>
    <xf numFmtId="170" fontId="22" fillId="0" borderId="0" xfId="40" applyNumberFormat="1" applyFont="1" applyFill="1">
      <alignment/>
      <protection/>
    </xf>
    <xf numFmtId="170" fontId="29" fillId="0" borderId="0" xfId="40" applyNumberFormat="1" applyFont="1" applyFill="1" applyAlignment="1">
      <alignment horizontal="left" vertical="center"/>
      <protection/>
    </xf>
    <xf numFmtId="170" fontId="32" fillId="0" borderId="0" xfId="40" applyNumberFormat="1" applyFont="1" applyFill="1" applyAlignment="1">
      <alignment horizontal="center" vertical="center" wrapText="1"/>
      <protection/>
    </xf>
    <xf numFmtId="170" fontId="29" fillId="0" borderId="0" xfId="40" applyNumberFormat="1" applyFont="1" applyFill="1" applyBorder="1" applyAlignment="1">
      <alignment horizontal="right" vertical="center"/>
      <protection/>
    </xf>
    <xf numFmtId="170" fontId="32" fillId="0" borderId="0" xfId="40" applyNumberFormat="1" applyFont="1" applyFill="1" applyBorder="1" applyAlignment="1">
      <alignment horizontal="center" vertical="center" wrapText="1"/>
      <protection/>
    </xf>
    <xf numFmtId="170" fontId="29" fillId="0" borderId="0" xfId="40" applyNumberFormat="1" applyFont="1" applyFill="1" applyBorder="1" applyAlignment="1">
      <alignment horizontal="left" vertical="center"/>
      <protection/>
    </xf>
    <xf numFmtId="170" fontId="32" fillId="0" borderId="0" xfId="40" applyNumberFormat="1" applyFont="1" applyFill="1" applyAlignment="1">
      <alignment vertical="center" wrapText="1"/>
      <protection/>
    </xf>
    <xf numFmtId="170" fontId="32" fillId="0" borderId="0" xfId="40" applyNumberFormat="1" applyFont="1" applyFill="1">
      <alignment/>
      <protection/>
    </xf>
    <xf numFmtId="170" fontId="29" fillId="0" borderId="10" xfId="40" applyNumberFormat="1" applyFont="1" applyFill="1" applyBorder="1" applyAlignment="1">
      <alignment horizontal="center" vertical="center" wrapText="1"/>
      <protection/>
    </xf>
    <xf numFmtId="170" fontId="29" fillId="0" borderId="0" xfId="40" applyNumberFormat="1" applyFont="1" applyFill="1" applyBorder="1" applyAlignment="1">
      <alignment horizontal="center" vertical="center" wrapText="1"/>
      <protection/>
    </xf>
    <xf numFmtId="164" fontId="44" fillId="0" borderId="21" xfId="40" applyFont="1" applyFill="1" applyBorder="1" applyAlignment="1">
      <alignment horizontal="center" vertical="center" wrapText="1"/>
      <protection/>
    </xf>
    <xf numFmtId="164" fontId="44" fillId="0" borderId="0" xfId="40" applyFont="1" applyFill="1" applyBorder="1" applyAlignment="1">
      <alignment horizontal="center" vertical="center" wrapText="1"/>
      <protection/>
    </xf>
    <xf numFmtId="170" fontId="45" fillId="0" borderId="22" xfId="40" applyNumberFormat="1" applyFont="1" applyFill="1" applyBorder="1" applyAlignment="1">
      <alignment horizontal="center" vertical="center" wrapText="1"/>
      <protection/>
    </xf>
    <xf numFmtId="170" fontId="45" fillId="0" borderId="23" xfId="40" applyNumberFormat="1" applyFont="1" applyFill="1" applyBorder="1">
      <alignment/>
      <protection/>
    </xf>
    <xf numFmtId="164" fontId="44" fillId="0" borderId="10" xfId="40" applyFont="1" applyFill="1" applyBorder="1" applyAlignment="1">
      <alignment horizontal="center" vertical="center" wrapText="1"/>
      <protection/>
    </xf>
    <xf numFmtId="164" fontId="44" fillId="0" borderId="24" xfId="40" applyFont="1" applyFill="1" applyBorder="1" applyAlignment="1">
      <alignment horizontal="center" vertical="center" wrapText="1"/>
      <protection/>
    </xf>
    <xf numFmtId="164" fontId="29" fillId="0" borderId="10" xfId="40" applyFont="1" applyFill="1" applyBorder="1" applyAlignment="1">
      <alignment horizontal="center" vertical="center" wrapText="1"/>
      <protection/>
    </xf>
    <xf numFmtId="164" fontId="45" fillId="0" borderId="10" xfId="40" applyFont="1" applyFill="1" applyBorder="1" applyAlignment="1">
      <alignment horizontal="center" vertical="center" wrapText="1"/>
      <protection/>
    </xf>
    <xf numFmtId="174" fontId="29" fillId="0" borderId="10" xfId="40" applyNumberFormat="1" applyFont="1" applyFill="1" applyBorder="1" applyAlignment="1">
      <alignment horizontal="center" vertical="center" wrapText="1"/>
      <protection/>
    </xf>
    <xf numFmtId="170" fontId="44" fillId="0" borderId="10" xfId="40" applyNumberFormat="1" applyFont="1" applyFill="1" applyBorder="1" applyAlignment="1">
      <alignment horizontal="center" vertical="center" wrapText="1"/>
      <protection/>
    </xf>
    <xf numFmtId="164" fontId="29" fillId="0" borderId="0" xfId="40" applyFont="1" applyFill="1" applyBorder="1" applyAlignment="1">
      <alignment horizontal="center" vertical="center" wrapText="1"/>
      <protection/>
    </xf>
    <xf numFmtId="170" fontId="44" fillId="0" borderId="25" xfId="40" applyNumberFormat="1" applyFont="1" applyFill="1" applyBorder="1" applyAlignment="1">
      <alignment horizontal="center" vertical="center" wrapText="1"/>
      <protection/>
    </xf>
    <xf numFmtId="170" fontId="44" fillId="0" borderId="0" xfId="40" applyNumberFormat="1" applyFont="1" applyFill="1" applyBorder="1" applyAlignment="1">
      <alignment horizontal="center" vertical="center" wrapText="1"/>
      <protection/>
    </xf>
    <xf numFmtId="170" fontId="44" fillId="0" borderId="23" xfId="40" applyNumberFormat="1" applyFont="1" applyFill="1" applyBorder="1" applyAlignment="1">
      <alignment horizontal="center" vertical="center" wrapText="1"/>
      <protection/>
    </xf>
    <xf numFmtId="170" fontId="32" fillId="0" borderId="10" xfId="40" applyNumberFormat="1" applyFont="1" applyFill="1" applyBorder="1" applyAlignment="1">
      <alignment horizontal="left" vertical="center"/>
      <protection/>
    </xf>
    <xf numFmtId="170" fontId="32" fillId="0" borderId="10" xfId="40" applyNumberFormat="1" applyFont="1" applyFill="1" applyBorder="1" applyAlignment="1">
      <alignment horizontal="center" vertical="center"/>
      <protection/>
    </xf>
    <xf numFmtId="170" fontId="45" fillId="0" borderId="10" xfId="40" applyNumberFormat="1" applyFont="1" applyFill="1" applyBorder="1" applyAlignment="1">
      <alignment horizontal="center" vertical="center"/>
      <protection/>
    </xf>
    <xf numFmtId="170" fontId="32" fillId="0" borderId="0" xfId="40" applyNumberFormat="1" applyFont="1" applyFill="1" applyBorder="1" applyAlignment="1" applyProtection="1">
      <alignment horizontal="center" vertical="center"/>
      <protection locked="0"/>
    </xf>
    <xf numFmtId="170" fontId="45" fillId="0" borderId="26" xfId="40" applyNumberFormat="1" applyFont="1" applyFill="1" applyBorder="1" applyAlignment="1">
      <alignment horizontal="center" vertical="center"/>
      <protection/>
    </xf>
    <xf numFmtId="170" fontId="45" fillId="0" borderId="27" xfId="40" applyNumberFormat="1" applyFont="1" applyFill="1" applyBorder="1" applyAlignment="1">
      <alignment horizontal="center" vertical="center"/>
      <protection/>
    </xf>
    <xf numFmtId="170" fontId="45" fillId="0" borderId="0" xfId="40" applyNumberFormat="1" applyFont="1" applyFill="1" applyBorder="1" applyAlignment="1">
      <alignment horizontal="center" vertical="center"/>
      <protection/>
    </xf>
    <xf numFmtId="170" fontId="45" fillId="0" borderId="28" xfId="40" applyNumberFormat="1" applyFont="1" applyFill="1" applyBorder="1" applyAlignment="1">
      <alignment horizontal="center" vertical="center"/>
      <protection/>
    </xf>
    <xf numFmtId="170" fontId="45" fillId="0" borderId="21" xfId="40" applyNumberFormat="1" applyFont="1" applyFill="1" applyBorder="1" applyAlignment="1">
      <alignment horizontal="center" vertical="center"/>
      <protection/>
    </xf>
    <xf numFmtId="170" fontId="29" fillId="0" borderId="10" xfId="40" applyNumberFormat="1" applyFont="1" applyFill="1" applyBorder="1" applyAlignment="1">
      <alignment horizontal="left" vertical="center"/>
      <protection/>
    </xf>
    <xf numFmtId="170" fontId="29" fillId="0" borderId="10" xfId="40" applyNumberFormat="1" applyFont="1" applyFill="1" applyBorder="1" applyAlignment="1">
      <alignment horizontal="center" vertical="center"/>
      <protection/>
    </xf>
    <xf numFmtId="170" fontId="44" fillId="0" borderId="10" xfId="40" applyNumberFormat="1" applyFont="1" applyFill="1" applyBorder="1" applyAlignment="1">
      <alignment horizontal="center" vertical="center"/>
      <protection/>
    </xf>
    <xf numFmtId="170" fontId="29" fillId="0" borderId="0" xfId="40" applyNumberFormat="1" applyFont="1" applyFill="1" applyBorder="1" applyAlignment="1">
      <alignment horizontal="center" vertical="center"/>
      <protection/>
    </xf>
    <xf numFmtId="170" fontId="44" fillId="0" borderId="29" xfId="40" applyNumberFormat="1" applyFont="1" applyFill="1" applyBorder="1" applyAlignment="1">
      <alignment horizontal="center" vertical="center"/>
      <protection/>
    </xf>
    <xf numFmtId="170" fontId="44" fillId="0" borderId="21" xfId="40" applyNumberFormat="1" applyFont="1" applyFill="1" applyBorder="1" applyAlignment="1">
      <alignment horizontal="center" vertical="center"/>
      <protection/>
    </xf>
    <xf numFmtId="170" fontId="44" fillId="0" borderId="0" xfId="40" applyNumberFormat="1" applyFont="1" applyFill="1" applyBorder="1" applyAlignment="1">
      <alignment horizontal="center" vertical="center"/>
      <protection/>
    </xf>
    <xf numFmtId="170" fontId="44" fillId="0" borderId="28" xfId="40" applyNumberFormat="1" applyFont="1" applyFill="1" applyBorder="1" applyAlignment="1">
      <alignment horizontal="center" vertical="center"/>
      <protection/>
    </xf>
    <xf numFmtId="170" fontId="29" fillId="0" borderId="0" xfId="40" applyNumberFormat="1" applyFont="1" applyFill="1">
      <alignment/>
      <protection/>
    </xf>
    <xf numFmtId="170" fontId="28" fillId="0" borderId="0" xfId="40" applyNumberFormat="1" applyFont="1" applyFill="1">
      <alignment/>
      <protection/>
    </xf>
    <xf numFmtId="170" fontId="46" fillId="0" borderId="0" xfId="40" applyNumberFormat="1" applyFont="1" applyFill="1">
      <alignment/>
      <protection/>
    </xf>
    <xf numFmtId="170" fontId="32" fillId="0" borderId="0" xfId="40" applyNumberFormat="1" applyFont="1" applyFill="1" applyBorder="1">
      <alignment/>
      <protection/>
    </xf>
    <xf numFmtId="170" fontId="32" fillId="0" borderId="0" xfId="40" applyNumberFormat="1" applyFont="1" applyFill="1" applyBorder="1" applyAlignment="1">
      <alignment horizontal="center" vertical="center"/>
      <protection/>
    </xf>
    <xf numFmtId="164" fontId="32" fillId="0" borderId="0" xfId="40" applyFont="1" applyFill="1" applyBorder="1" applyAlignment="1">
      <alignment horizontal="center" vertical="center"/>
      <protection/>
    </xf>
    <xf numFmtId="174" fontId="32" fillId="0" borderId="0" xfId="40" applyNumberFormat="1" applyFont="1" applyFill="1" applyAlignment="1">
      <alignment horizontal="center"/>
      <protection/>
    </xf>
    <xf numFmtId="170" fontId="32" fillId="0" borderId="0" xfId="40" applyNumberFormat="1" applyFont="1" applyFill="1" applyAlignment="1">
      <alignment horizontal="center"/>
      <protection/>
    </xf>
    <xf numFmtId="170" fontId="29" fillId="0" borderId="0" xfId="40" applyNumberFormat="1" applyFont="1" applyFill="1" applyBorder="1">
      <alignment/>
      <protection/>
    </xf>
    <xf numFmtId="170" fontId="28" fillId="0" borderId="0" xfId="40" applyNumberFormat="1" applyFont="1" applyFill="1" applyBorder="1">
      <alignment/>
      <protection/>
    </xf>
    <xf numFmtId="170" fontId="46" fillId="0" borderId="0" xfId="40" applyNumberFormat="1" applyFont="1" applyFill="1" applyBorder="1">
      <alignment/>
      <protection/>
    </xf>
    <xf numFmtId="164" fontId="44" fillId="0" borderId="22" xfId="40" applyFont="1" applyFill="1" applyBorder="1" applyAlignment="1">
      <alignment horizontal="center" vertical="center" wrapText="1"/>
      <protection/>
    </xf>
    <xf numFmtId="164" fontId="44" fillId="0" borderId="23" xfId="40" applyFont="1" applyFill="1" applyBorder="1" applyAlignment="1">
      <alignment horizontal="center" vertical="center" wrapText="1"/>
      <protection/>
    </xf>
    <xf numFmtId="164" fontId="44" fillId="0" borderId="25" xfId="40" applyFont="1" applyFill="1" applyBorder="1" applyAlignment="1">
      <alignment horizontal="center" vertical="center" wrapText="1"/>
      <protection/>
    </xf>
    <xf numFmtId="170" fontId="32" fillId="0" borderId="0" xfId="40" applyNumberFormat="1" applyFont="1" applyFill="1" applyBorder="1" applyAlignment="1">
      <alignment horizontal="left" vertical="center"/>
      <protection/>
    </xf>
    <xf numFmtId="170" fontId="22" fillId="0" borderId="0" xfId="40" applyNumberFormat="1" applyFont="1" applyFill="1" applyBorder="1">
      <alignment/>
      <protection/>
    </xf>
    <xf numFmtId="170" fontId="0" fillId="0" borderId="0" xfId="40" applyNumberFormat="1" applyFont="1" applyFill="1" applyBorder="1">
      <alignment/>
      <protection/>
    </xf>
    <xf numFmtId="164" fontId="44" fillId="0" borderId="30" xfId="40" applyFont="1" applyFill="1" applyBorder="1" applyAlignment="1">
      <alignment horizontal="center" vertical="center" wrapText="1"/>
      <protection/>
    </xf>
    <xf numFmtId="164" fontId="44" fillId="0" borderId="31" xfId="40" applyFont="1" applyFill="1" applyBorder="1" applyAlignment="1">
      <alignment horizontal="center" vertical="center" wrapText="1"/>
      <protection/>
    </xf>
    <xf numFmtId="164" fontId="44" fillId="0" borderId="32" xfId="40" applyFont="1" applyFill="1" applyBorder="1" applyAlignment="1">
      <alignment horizontal="center" vertical="center" wrapText="1"/>
      <protection/>
    </xf>
    <xf numFmtId="164" fontId="44" fillId="0" borderId="33" xfId="40" applyFont="1" applyFill="1" applyBorder="1" applyAlignment="1">
      <alignment horizontal="center" vertical="center" wrapText="1"/>
      <protection/>
    </xf>
    <xf numFmtId="170" fontId="47" fillId="0" borderId="10" xfId="40" applyNumberFormat="1" applyFont="1" applyFill="1" applyBorder="1" applyAlignment="1">
      <alignment horizontal="center" vertical="center" wrapText="1"/>
      <protection/>
    </xf>
    <xf numFmtId="170" fontId="44" fillId="0" borderId="28" xfId="40" applyNumberFormat="1" applyFont="1" applyFill="1" applyBorder="1" applyAlignment="1">
      <alignment horizontal="center" vertical="center" wrapText="1"/>
      <protection/>
    </xf>
    <xf numFmtId="170" fontId="44" fillId="0" borderId="21" xfId="40" applyNumberFormat="1" applyFont="1" applyFill="1" applyBorder="1" applyAlignment="1">
      <alignment horizontal="center" vertical="center" wrapText="1"/>
      <protection/>
    </xf>
    <xf numFmtId="170" fontId="32" fillId="0" borderId="10" xfId="40" applyNumberFormat="1" applyFont="1" applyFill="1" applyBorder="1" applyAlignment="1">
      <alignment horizontal="left" vertical="center" wrapText="1"/>
      <protection/>
    </xf>
    <xf numFmtId="170" fontId="32" fillId="0" borderId="10" xfId="40" applyNumberFormat="1" applyFont="1" applyFill="1" applyBorder="1" applyAlignment="1">
      <alignment horizontal="center" vertical="center" wrapText="1"/>
      <protection/>
    </xf>
    <xf numFmtId="170" fontId="45" fillId="0" borderId="34" xfId="40" applyNumberFormat="1" applyFont="1" applyFill="1" applyBorder="1" applyAlignment="1">
      <alignment horizontal="center" vertical="center"/>
      <protection/>
    </xf>
    <xf numFmtId="170" fontId="45" fillId="0" borderId="35" xfId="40" applyNumberFormat="1" applyFont="1" applyFill="1" applyBorder="1" applyAlignment="1">
      <alignment horizontal="center" vertical="center"/>
      <protection/>
    </xf>
    <xf numFmtId="170" fontId="45" fillId="0" borderId="36" xfId="40" applyNumberFormat="1" applyFont="1" applyFill="1" applyBorder="1" applyAlignment="1">
      <alignment horizontal="center" vertical="center"/>
      <protection/>
    </xf>
    <xf numFmtId="170" fontId="45" fillId="0" borderId="37" xfId="40" applyNumberFormat="1" applyFont="1" applyFill="1" applyBorder="1" applyAlignment="1">
      <alignment horizontal="center" vertical="center"/>
      <protection/>
    </xf>
    <xf numFmtId="170" fontId="45" fillId="0" borderId="38" xfId="40" applyNumberFormat="1" applyFont="1" applyFill="1" applyBorder="1" applyAlignment="1">
      <alignment horizontal="center" vertical="center"/>
      <protection/>
    </xf>
    <xf numFmtId="170" fontId="29" fillId="0" borderId="10" xfId="40" applyNumberFormat="1" applyFont="1" applyFill="1" applyBorder="1" applyAlignment="1">
      <alignment horizontal="left" vertical="center" wrapText="1"/>
      <protection/>
    </xf>
    <xf numFmtId="170" fontId="44" fillId="0" borderId="39" xfId="40" applyNumberFormat="1" applyFont="1" applyFill="1" applyBorder="1" applyAlignment="1">
      <alignment horizontal="center" vertical="center"/>
      <protection/>
    </xf>
    <xf numFmtId="170" fontId="29" fillId="0" borderId="10" xfId="40" applyNumberFormat="1" applyFont="1" applyFill="1" applyBorder="1" applyAlignment="1" applyProtection="1">
      <alignment horizontal="center" vertical="center"/>
      <protection locked="0"/>
    </xf>
    <xf numFmtId="170" fontId="32" fillId="0" borderId="0" xfId="40" applyNumberFormat="1" applyFont="1" applyFill="1" applyBorder="1" applyAlignment="1">
      <alignment horizontal="left"/>
      <protection/>
    </xf>
    <xf numFmtId="170" fontId="22" fillId="0" borderId="0" xfId="40" applyNumberFormat="1" applyFont="1" applyFill="1" applyAlignment="1">
      <alignment horizontal="center"/>
      <protection/>
    </xf>
    <xf numFmtId="164" fontId="4" fillId="0" borderId="0" xfId="40" applyFont="1" applyAlignment="1" applyProtection="1">
      <alignment horizontal="center" vertical="center" wrapText="1"/>
      <protection locked="0"/>
    </xf>
    <xf numFmtId="164" fontId="4" fillId="0" borderId="10" xfId="0" applyFont="1" applyBorder="1" applyAlignment="1" applyProtection="1">
      <alignment horizontal="center" vertical="center" wrapText="1"/>
      <protection locked="0"/>
    </xf>
    <xf numFmtId="164" fontId="4" fillId="0" borderId="10" xfId="0" applyFont="1" applyFill="1" applyBorder="1" applyAlignment="1" applyProtection="1">
      <alignment horizontal="left" vertical="center" wrapText="1"/>
      <protection locked="0"/>
    </xf>
    <xf numFmtId="164" fontId="0" fillId="0" borderId="10" xfId="0" applyFont="1" applyFill="1" applyBorder="1" applyAlignment="1" applyProtection="1">
      <alignment horizontal="center" vertical="center" wrapText="1"/>
      <protection locked="0"/>
    </xf>
    <xf numFmtId="164" fontId="4" fillId="0" borderId="10" xfId="0" applyFont="1" applyFill="1" applyBorder="1" applyAlignment="1" applyProtection="1">
      <alignment horizontal="center" vertical="center" wrapText="1"/>
      <protection locked="0"/>
    </xf>
    <xf numFmtId="164" fontId="0" fillId="0" borderId="10" xfId="0" applyFont="1" applyFill="1" applyBorder="1" applyAlignment="1" applyProtection="1">
      <alignment horizontal="left" vertical="center" wrapText="1"/>
      <protection locked="0"/>
    </xf>
    <xf numFmtId="164" fontId="22" fillId="0" borderId="0" xfId="40" applyFont="1" applyAlignment="1" applyProtection="1">
      <alignment horizontal="center" vertical="center" wrapText="1"/>
      <protection locked="0"/>
    </xf>
    <xf numFmtId="164" fontId="0" fillId="0" borderId="10" xfId="0" applyFill="1" applyBorder="1" applyAlignment="1" applyProtection="1">
      <alignment horizontal="center" vertical="center" wrapText="1"/>
      <protection locked="0"/>
    </xf>
    <xf numFmtId="175" fontId="0" fillId="0" borderId="10" xfId="0" applyNumberFormat="1" applyFont="1" applyFill="1" applyBorder="1" applyAlignment="1" applyProtection="1">
      <alignment horizontal="center" vertical="center" wrapText="1"/>
      <protection locked="0"/>
    </xf>
    <xf numFmtId="164" fontId="0" fillId="0" borderId="10" xfId="20" applyFont="1" applyFill="1" applyBorder="1" applyAlignment="1" applyProtection="1">
      <alignment horizontal="left" vertical="center" wrapText="1"/>
      <protection locked="0"/>
    </xf>
    <xf numFmtId="164" fontId="4" fillId="0" borderId="13" xfId="0" applyFont="1" applyBorder="1" applyAlignment="1" applyProtection="1">
      <alignment horizontal="center" vertical="center" wrapText="1"/>
      <protection locked="0"/>
    </xf>
    <xf numFmtId="164" fontId="0" fillId="0" borderId="15" xfId="0" applyFont="1" applyFill="1" applyBorder="1" applyAlignment="1" applyProtection="1">
      <alignment horizontal="center" vertical="center" wrapText="1"/>
      <protection locked="0"/>
    </xf>
    <xf numFmtId="168" fontId="0" fillId="0" borderId="10" xfId="0" applyNumberFormat="1" applyFont="1" applyFill="1" applyBorder="1" applyAlignment="1" applyProtection="1">
      <alignment horizontal="center" vertical="center" wrapText="1"/>
      <protection locked="0"/>
    </xf>
    <xf numFmtId="164" fontId="0" fillId="0" borderId="12" xfId="0" applyFont="1" applyFill="1" applyBorder="1" applyAlignment="1" applyProtection="1">
      <alignment horizontal="left" vertical="center" wrapText="1"/>
      <protection locked="0"/>
    </xf>
    <xf numFmtId="164" fontId="48" fillId="0" borderId="10" xfId="0" applyNumberFormat="1" applyFont="1" applyFill="1" applyBorder="1" applyAlignment="1" applyProtection="1">
      <alignment horizontal="left" vertical="top" wrapText="1"/>
      <protection/>
    </xf>
    <xf numFmtId="164" fontId="4" fillId="0" borderId="12" xfId="0" applyFont="1" applyFill="1" applyBorder="1" applyAlignment="1" applyProtection="1">
      <alignment horizontal="left" vertical="center" wrapText="1"/>
      <protection locked="0"/>
    </xf>
    <xf numFmtId="164" fontId="4" fillId="0" borderId="12" xfId="0" applyFont="1" applyBorder="1" applyAlignment="1" applyProtection="1">
      <alignment horizontal="center" vertical="center" wrapText="1"/>
      <protection locked="0"/>
    </xf>
    <xf numFmtId="164" fontId="4" fillId="0" borderId="10" xfId="40" applyFont="1" applyBorder="1" applyAlignment="1" applyProtection="1">
      <alignment horizontal="center" vertical="center" wrapText="1"/>
      <protection locked="0"/>
    </xf>
    <xf numFmtId="164" fontId="0" fillId="0" borderId="15" xfId="0" applyFont="1" applyFill="1" applyBorder="1" applyAlignment="1" applyProtection="1">
      <alignment horizontal="left" vertical="center" wrapText="1"/>
      <protection locked="0"/>
    </xf>
    <xf numFmtId="164" fontId="32" fillId="0" borderId="10" xfId="40" applyFont="1" applyBorder="1" applyAlignment="1" applyProtection="1">
      <alignment horizontal="left" vertical="center" wrapText="1"/>
      <protection locked="0"/>
    </xf>
    <xf numFmtId="164" fontId="32" fillId="0" borderId="10" xfId="40" applyFont="1" applyBorder="1" applyAlignment="1" applyProtection="1">
      <alignment horizontal="center" vertical="center" wrapText="1"/>
      <protection locked="0"/>
    </xf>
    <xf numFmtId="164" fontId="32" fillId="0" borderId="10" xfId="69" applyFont="1" applyBorder="1" applyAlignment="1">
      <alignment horizontal="center"/>
      <protection/>
    </xf>
    <xf numFmtId="170" fontId="32" fillId="0" borderId="10" xfId="40" applyNumberFormat="1" applyFont="1" applyFill="1" applyBorder="1" applyAlignment="1" applyProtection="1">
      <alignment horizontal="center" vertical="center" wrapText="1"/>
      <protection locked="0"/>
    </xf>
    <xf numFmtId="171" fontId="4" fillId="0" borderId="10" xfId="0" applyNumberFormat="1" applyFont="1" applyFill="1" applyBorder="1" applyAlignment="1" applyProtection="1">
      <alignment horizontal="center" vertical="center" wrapText="1"/>
      <protection/>
    </xf>
    <xf numFmtId="170" fontId="32" fillId="0" borderId="10" xfId="40" applyNumberFormat="1" applyFont="1" applyFill="1" applyBorder="1" applyAlignment="1" applyProtection="1">
      <alignment horizontal="center" vertical="center" wrapText="1"/>
      <protection/>
    </xf>
    <xf numFmtId="166" fontId="4" fillId="0" borderId="0" xfId="40" applyNumberFormat="1" applyFont="1" applyAlignment="1" applyProtection="1">
      <alignment horizontal="center" vertical="center" wrapText="1"/>
      <protection/>
    </xf>
    <xf numFmtId="164" fontId="4" fillId="0" borderId="0" xfId="40" applyFont="1" applyAlignment="1" applyProtection="1">
      <alignment horizontal="center" vertical="center" wrapText="1"/>
      <protection/>
    </xf>
    <xf numFmtId="164" fontId="26" fillId="0" borderId="10" xfId="40" applyNumberFormat="1" applyFont="1" applyFill="1" applyBorder="1" applyAlignment="1" applyProtection="1">
      <alignment horizontal="center" vertical="center" wrapText="1"/>
      <protection/>
    </xf>
    <xf numFmtId="164" fontId="32" fillId="0" borderId="10" xfId="40" applyNumberFormat="1" applyFont="1" applyFill="1" applyBorder="1" applyAlignment="1" applyProtection="1">
      <alignment horizontal="center" vertical="center" wrapText="1"/>
      <protection/>
    </xf>
    <xf numFmtId="166" fontId="32" fillId="0" borderId="10" xfId="40" applyNumberFormat="1" applyFont="1" applyFill="1" applyBorder="1" applyAlignment="1" applyProtection="1">
      <alignment horizontal="center" vertical="center" wrapText="1"/>
      <protection/>
    </xf>
    <xf numFmtId="166" fontId="4" fillId="0" borderId="18" xfId="40" applyNumberFormat="1" applyFont="1" applyFill="1" applyBorder="1" applyAlignment="1" applyProtection="1">
      <alignment horizontal="center" vertical="center" wrapText="1"/>
      <protection/>
    </xf>
    <xf numFmtId="164" fontId="32" fillId="0" borderId="10" xfId="40" applyFont="1" applyFill="1" applyBorder="1" applyAlignment="1" applyProtection="1">
      <alignment horizontal="left" vertical="center"/>
      <protection/>
    </xf>
    <xf numFmtId="171" fontId="0" fillId="0" borderId="10" xfId="0" applyNumberFormat="1" applyFill="1" applyBorder="1" applyAlignment="1" applyProtection="1">
      <alignment horizontal="center" vertical="center"/>
      <protection/>
    </xf>
    <xf numFmtId="166" fontId="4" fillId="0" borderId="0" xfId="40" applyNumberFormat="1" applyFont="1" applyFill="1" applyAlignment="1" applyProtection="1">
      <alignment horizontal="center" vertical="center" wrapText="1"/>
      <protection locked="0"/>
    </xf>
    <xf numFmtId="164" fontId="4" fillId="0" borderId="0" xfId="40" applyFont="1" applyFill="1" applyAlignment="1" applyProtection="1">
      <alignment horizontal="center" vertical="center" wrapText="1"/>
      <protection locked="0"/>
    </xf>
    <xf numFmtId="164" fontId="32" fillId="0" borderId="11" xfId="40" applyNumberFormat="1" applyFont="1" applyFill="1" applyBorder="1" applyAlignment="1" applyProtection="1">
      <alignment horizontal="center" vertical="center" wrapText="1"/>
      <protection/>
    </xf>
    <xf numFmtId="164" fontId="32" fillId="0" borderId="11" xfId="40" applyFont="1" applyFill="1" applyBorder="1" applyAlignment="1" applyProtection="1">
      <alignment horizontal="center" vertical="center" wrapText="1"/>
      <protection/>
    </xf>
    <xf numFmtId="164" fontId="32" fillId="0" borderId="11" xfId="40" applyFont="1" applyFill="1" applyBorder="1" applyAlignment="1" applyProtection="1">
      <alignment horizontal="center" vertical="center" wrapText="1"/>
      <protection locked="0"/>
    </xf>
    <xf numFmtId="164" fontId="0" fillId="0" borderId="40" xfId="0" applyFont="1" applyBorder="1" applyAlignment="1" applyProtection="1">
      <alignment horizontal="center" vertical="center" wrapText="1"/>
      <protection locked="0"/>
    </xf>
    <xf numFmtId="164" fontId="49" fillId="0" borderId="10" xfId="0" applyFont="1" applyBorder="1" applyAlignment="1" applyProtection="1">
      <alignment horizontal="center" vertical="center" wrapText="1"/>
      <protection locked="0"/>
    </xf>
    <xf numFmtId="164" fontId="4" fillId="0" borderId="20" xfId="0" applyFont="1" applyFill="1" applyBorder="1" applyAlignment="1" applyProtection="1">
      <alignment horizontal="center" vertical="center" wrapText="1"/>
      <protection locked="0"/>
    </xf>
    <xf numFmtId="164" fontId="4" fillId="0" borderId="0" xfId="0" applyFont="1" applyFill="1" applyAlignment="1" applyProtection="1">
      <alignment horizontal="center" vertical="center" wrapText="1"/>
      <protection locked="0"/>
    </xf>
    <xf numFmtId="164" fontId="0" fillId="24" borderId="40" xfId="0" applyFont="1" applyFill="1" applyBorder="1" applyAlignment="1" applyProtection="1">
      <alignment horizontal="center" vertical="center" wrapText="1"/>
      <protection locked="0"/>
    </xf>
    <xf numFmtId="164" fontId="0" fillId="24" borderId="10" xfId="0" applyFont="1" applyFill="1" applyBorder="1" applyAlignment="1" applyProtection="1">
      <alignment horizontal="left" vertical="center" wrapText="1"/>
      <protection locked="0"/>
    </xf>
    <xf numFmtId="164" fontId="49" fillId="24" borderId="10" xfId="0" applyFont="1" applyFill="1" applyBorder="1" applyAlignment="1" applyProtection="1">
      <alignment horizontal="center" vertical="center" wrapText="1"/>
      <protection locked="0"/>
    </xf>
    <xf numFmtId="164" fontId="0" fillId="24" borderId="10" xfId="0" applyFont="1" applyFill="1" applyBorder="1" applyAlignment="1" applyProtection="1">
      <alignment horizontal="center" vertical="center" wrapText="1"/>
      <protection locked="0"/>
    </xf>
    <xf numFmtId="164" fontId="4" fillId="24" borderId="10" xfId="0" applyFont="1" applyFill="1" applyBorder="1" applyAlignment="1" applyProtection="1">
      <alignment horizontal="center" vertical="center" wrapText="1"/>
      <protection locked="0"/>
    </xf>
    <xf numFmtId="164" fontId="4" fillId="24" borderId="20" xfId="0" applyFont="1" applyFill="1" applyBorder="1" applyAlignment="1" applyProtection="1">
      <alignment horizontal="center" vertical="center" wrapText="1"/>
      <protection locked="0"/>
    </xf>
    <xf numFmtId="164" fontId="4" fillId="24" borderId="0" xfId="0" applyFont="1" applyFill="1" applyAlignment="1" applyProtection="1">
      <alignment horizontal="center" vertical="center" wrapText="1"/>
      <protection locked="0"/>
    </xf>
    <xf numFmtId="164" fontId="49" fillId="24" borderId="10" xfId="0" applyFont="1" applyFill="1" applyBorder="1" applyAlignment="1" applyProtection="1">
      <alignment horizontal="left" vertical="center" wrapText="1"/>
      <protection locked="0"/>
    </xf>
    <xf numFmtId="164" fontId="0" fillId="0" borderId="10" xfId="0" applyFont="1" applyBorder="1" applyAlignment="1" applyProtection="1">
      <alignment horizontal="center" vertical="center" wrapText="1"/>
      <protection locked="0"/>
    </xf>
    <xf numFmtId="176" fontId="49" fillId="24" borderId="10" xfId="0" applyNumberFormat="1" applyFont="1" applyFill="1" applyBorder="1" applyAlignment="1" applyProtection="1">
      <alignment horizontal="center" vertical="center" wrapText="1"/>
      <protection locked="0"/>
    </xf>
    <xf numFmtId="176" fontId="0" fillId="24" borderId="10" xfId="0" applyNumberFormat="1" applyFont="1" applyFill="1" applyBorder="1" applyAlignment="1" applyProtection="1">
      <alignment horizontal="center" vertical="center" wrapText="1"/>
      <protection locked="0"/>
    </xf>
    <xf numFmtId="164" fontId="0" fillId="24" borderId="12" xfId="0" applyFont="1" applyFill="1" applyBorder="1" applyAlignment="1" applyProtection="1">
      <alignment horizontal="center" vertical="center" wrapText="1"/>
      <protection locked="0"/>
    </xf>
    <xf numFmtId="164" fontId="49" fillId="24" borderId="12" xfId="0" applyFont="1" applyFill="1" applyBorder="1" applyAlignment="1" applyProtection="1">
      <alignment horizontal="center" vertical="center" wrapText="1"/>
      <protection locked="0"/>
    </xf>
    <xf numFmtId="164" fontId="0" fillId="25" borderId="41" xfId="0" applyFont="1" applyFill="1" applyBorder="1" applyAlignment="1" applyProtection="1">
      <alignment horizontal="center" vertical="center" wrapText="1"/>
      <protection locked="0"/>
    </xf>
    <xf numFmtId="164" fontId="4" fillId="25" borderId="10" xfId="0" applyFont="1" applyFill="1" applyBorder="1" applyAlignment="1">
      <alignment horizontal="center" vertical="center" wrapText="1"/>
    </xf>
    <xf numFmtId="164" fontId="50" fillId="25" borderId="10" xfId="0" applyFont="1" applyFill="1" applyBorder="1" applyAlignment="1">
      <alignment vertical="center" wrapText="1"/>
    </xf>
    <xf numFmtId="176" fontId="49" fillId="25" borderId="15" xfId="0" applyNumberFormat="1" applyFont="1" applyFill="1" applyBorder="1" applyAlignment="1" applyProtection="1">
      <alignment horizontal="center" vertical="center" wrapText="1"/>
      <protection locked="0"/>
    </xf>
    <xf numFmtId="164" fontId="49" fillId="25" borderId="10" xfId="0" applyFont="1" applyFill="1" applyBorder="1" applyAlignment="1" applyProtection="1">
      <alignment horizontal="center" vertical="center" wrapText="1"/>
      <protection locked="0"/>
    </xf>
    <xf numFmtId="164" fontId="0" fillId="25" borderId="10" xfId="0" applyFont="1" applyFill="1" applyBorder="1" applyAlignment="1" applyProtection="1">
      <alignment horizontal="center" vertical="center" wrapText="1"/>
      <protection locked="0"/>
    </xf>
    <xf numFmtId="164" fontId="4" fillId="25" borderId="10" xfId="0" applyFont="1" applyFill="1" applyBorder="1" applyAlignment="1" applyProtection="1">
      <alignment horizontal="center" vertical="center" wrapText="1"/>
      <protection locked="0"/>
    </xf>
    <xf numFmtId="164" fontId="4" fillId="25" borderId="20" xfId="0" applyFont="1" applyFill="1" applyBorder="1" applyAlignment="1" applyProtection="1">
      <alignment horizontal="center" vertical="center" wrapText="1"/>
      <protection locked="0"/>
    </xf>
    <xf numFmtId="164" fontId="4" fillId="25" borderId="0" xfId="0" applyFont="1" applyFill="1" applyAlignment="1" applyProtection="1">
      <alignment horizontal="center" vertical="center" wrapText="1"/>
      <protection locked="0"/>
    </xf>
    <xf numFmtId="164" fontId="0" fillId="24" borderId="41" xfId="0" applyFont="1" applyFill="1" applyBorder="1" applyAlignment="1" applyProtection="1">
      <alignment horizontal="center" vertical="center" wrapText="1"/>
      <protection locked="0"/>
    </xf>
    <xf numFmtId="164" fontId="4" fillId="24" borderId="10" xfId="0" applyFont="1" applyFill="1" applyBorder="1" applyAlignment="1">
      <alignment horizontal="center" vertical="center" wrapText="1"/>
    </xf>
    <xf numFmtId="176" fontId="49" fillId="24" borderId="15" xfId="0" applyNumberFormat="1" applyFont="1" applyFill="1" applyBorder="1" applyAlignment="1" applyProtection="1">
      <alignment horizontal="center" vertical="center" wrapText="1"/>
      <protection locked="0"/>
    </xf>
    <xf numFmtId="164" fontId="0" fillId="24" borderId="11" xfId="0" applyFont="1" applyFill="1" applyBorder="1" applyAlignment="1" applyProtection="1">
      <alignment horizontal="center" vertical="center" wrapText="1"/>
      <protection locked="0"/>
    </xf>
    <xf numFmtId="164" fontId="49" fillId="24" borderId="11" xfId="0" applyFont="1" applyFill="1" applyBorder="1" applyAlignment="1" applyProtection="1">
      <alignment horizontal="center" vertical="center" wrapText="1"/>
      <protection locked="0"/>
    </xf>
    <xf numFmtId="176" fontId="49" fillId="0" borderId="10" xfId="0" applyNumberFormat="1" applyFont="1" applyBorder="1" applyAlignment="1" applyProtection="1">
      <alignment horizontal="center" vertical="center" wrapText="1"/>
      <protection locked="0"/>
    </xf>
    <xf numFmtId="164" fontId="49" fillId="0" borderId="10" xfId="0" applyFont="1" applyFill="1" applyBorder="1" applyAlignment="1" applyProtection="1">
      <alignment horizontal="center" vertical="center" wrapText="1"/>
      <protection locked="0"/>
    </xf>
    <xf numFmtId="164" fontId="4" fillId="24" borderId="13" xfId="0" applyFont="1" applyFill="1" applyBorder="1" applyAlignment="1">
      <alignment horizontal="center" vertical="center"/>
    </xf>
    <xf numFmtId="170" fontId="0" fillId="24" borderId="42" xfId="0" applyNumberFormat="1" applyFont="1" applyFill="1" applyBorder="1" applyAlignment="1" applyProtection="1">
      <alignment horizontal="center" vertical="center" wrapText="1"/>
      <protection locked="0"/>
    </xf>
    <xf numFmtId="164" fontId="0" fillId="0" borderId="43" xfId="0" applyFont="1" applyFill="1" applyBorder="1" applyAlignment="1" applyProtection="1">
      <alignment horizontal="center" vertical="center" wrapText="1"/>
      <protection locked="0"/>
    </xf>
    <xf numFmtId="164" fontId="0" fillId="0" borderId="44" xfId="0" applyFont="1" applyFill="1" applyBorder="1" applyAlignment="1" applyProtection="1">
      <alignment horizontal="center" vertical="center" wrapText="1"/>
      <protection locked="0"/>
    </xf>
    <xf numFmtId="164" fontId="49" fillId="0" borderId="44" xfId="0" applyFont="1" applyFill="1" applyBorder="1" applyAlignment="1" applyProtection="1">
      <alignment horizontal="center" vertical="center" wrapText="1"/>
      <protection locked="0"/>
    </xf>
    <xf numFmtId="176" fontId="49" fillId="0" borderId="44" xfId="0" applyNumberFormat="1" applyFont="1" applyFill="1" applyBorder="1" applyAlignment="1" applyProtection="1">
      <alignment horizontal="center" vertical="center" wrapText="1"/>
      <protection locked="0"/>
    </xf>
    <xf numFmtId="164" fontId="4" fillId="0" borderId="0" xfId="0" applyFont="1" applyFill="1" applyBorder="1" applyAlignment="1">
      <alignment horizontal="center" vertical="center"/>
    </xf>
    <xf numFmtId="164" fontId="0" fillId="0" borderId="12" xfId="0" applyFont="1" applyFill="1" applyBorder="1" applyAlignment="1" applyProtection="1">
      <alignment horizontal="center" vertical="center" wrapText="1"/>
      <protection locked="0"/>
    </xf>
    <xf numFmtId="164" fontId="4" fillId="0" borderId="12" xfId="0" applyFont="1" applyFill="1" applyBorder="1" applyAlignment="1" applyProtection="1">
      <alignment horizontal="center" vertical="center" wrapText="1"/>
      <protection locked="0"/>
    </xf>
    <xf numFmtId="164" fontId="4" fillId="0" borderId="45" xfId="0" applyFont="1" applyFill="1" applyBorder="1" applyAlignment="1" applyProtection="1">
      <alignment horizontal="center" vertical="center" wrapText="1"/>
      <protection locked="0"/>
    </xf>
    <xf numFmtId="164" fontId="0" fillId="24" borderId="43" xfId="0" applyFont="1" applyFill="1" applyBorder="1" applyAlignment="1" applyProtection="1">
      <alignment horizontal="center" vertical="center" wrapText="1"/>
      <protection locked="0"/>
    </xf>
    <xf numFmtId="164" fontId="0" fillId="24" borderId="44" xfId="0" applyFont="1" applyFill="1" applyBorder="1" applyAlignment="1" applyProtection="1">
      <alignment horizontal="center" vertical="center" wrapText="1"/>
      <protection locked="0"/>
    </xf>
    <xf numFmtId="164" fontId="49" fillId="24" borderId="44" xfId="0" applyFont="1" applyFill="1" applyBorder="1" applyAlignment="1" applyProtection="1">
      <alignment horizontal="center" vertical="center" wrapText="1"/>
      <protection locked="0"/>
    </xf>
    <xf numFmtId="176" fontId="49" fillId="24" borderId="44" xfId="0" applyNumberFormat="1" applyFont="1" applyFill="1" applyBorder="1" applyAlignment="1" applyProtection="1">
      <alignment horizontal="center" vertical="center" wrapText="1"/>
      <protection locked="0"/>
    </xf>
    <xf numFmtId="164" fontId="4" fillId="24" borderId="12" xfId="0" applyFont="1" applyFill="1" applyBorder="1" applyAlignment="1" applyProtection="1">
      <alignment horizontal="center" vertical="center" wrapText="1"/>
      <protection locked="0"/>
    </xf>
    <xf numFmtId="164" fontId="49" fillId="0" borderId="12" xfId="0" applyFont="1" applyFill="1" applyBorder="1" applyAlignment="1" applyProtection="1">
      <alignment horizontal="center" vertical="center" wrapText="1"/>
      <protection locked="0"/>
    </xf>
    <xf numFmtId="164" fontId="4" fillId="25" borderId="13" xfId="0" applyFont="1" applyFill="1" applyBorder="1" applyAlignment="1">
      <alignment horizontal="center" vertical="center" wrapText="1"/>
    </xf>
    <xf numFmtId="164" fontId="4" fillId="25" borderId="10" xfId="0" applyFont="1" applyFill="1" applyBorder="1" applyAlignment="1">
      <alignment vertical="center" wrapText="1"/>
    </xf>
    <xf numFmtId="164" fontId="41" fillId="24" borderId="10" xfId="70" applyFont="1" applyFill="1" applyBorder="1" applyAlignment="1">
      <alignment horizontal="center" vertical="center" wrapText="1" shrinkToFit="1"/>
      <protection/>
    </xf>
    <xf numFmtId="164" fontId="4" fillId="24" borderId="45" xfId="0" applyFont="1" applyFill="1" applyBorder="1" applyAlignment="1" applyProtection="1">
      <alignment horizontal="center" vertical="center" wrapText="1"/>
      <protection locked="0"/>
    </xf>
    <xf numFmtId="164" fontId="0" fillId="0" borderId="46" xfId="0" applyFont="1" applyFill="1" applyBorder="1" applyAlignment="1" applyProtection="1">
      <alignment horizontal="center" vertical="center" wrapText="1"/>
      <protection locked="0"/>
    </xf>
    <xf numFmtId="164" fontId="50" fillId="25" borderId="15" xfId="0" applyFont="1" applyFill="1" applyBorder="1" applyAlignment="1">
      <alignment vertical="center" wrapText="1"/>
    </xf>
    <xf numFmtId="164" fontId="0" fillId="24" borderId="47" xfId="0" applyFont="1" applyFill="1" applyBorder="1" applyAlignment="1" applyProtection="1">
      <alignment horizontal="center" vertical="center" wrapText="1"/>
      <protection locked="0"/>
    </xf>
    <xf numFmtId="164" fontId="4" fillId="24" borderId="13" xfId="0" applyFont="1" applyFill="1" applyBorder="1" applyAlignment="1">
      <alignment horizontal="center"/>
    </xf>
    <xf numFmtId="164" fontId="4" fillId="24" borderId="10" xfId="0" applyFont="1" applyFill="1" applyBorder="1" applyAlignment="1">
      <alignment/>
    </xf>
    <xf numFmtId="164" fontId="0" fillId="0" borderId="47" xfId="0" applyFont="1" applyFill="1" applyBorder="1" applyAlignment="1" applyProtection="1">
      <alignment horizontal="center" vertical="center" wrapText="1"/>
      <protection locked="0"/>
    </xf>
    <xf numFmtId="164" fontId="49" fillId="24" borderId="47" xfId="0" applyFont="1" applyFill="1" applyBorder="1" applyAlignment="1" applyProtection="1">
      <alignment horizontal="center" vertical="center" wrapText="1"/>
      <protection locked="0"/>
    </xf>
    <xf numFmtId="164" fontId="38" fillId="24" borderId="10" xfId="70" applyFont="1" applyFill="1" applyBorder="1" applyAlignment="1">
      <alignment horizontal="center" vertical="center" wrapText="1"/>
      <protection/>
    </xf>
    <xf numFmtId="166" fontId="4" fillId="0" borderId="48" xfId="0" applyNumberFormat="1" applyFont="1" applyBorder="1" applyAlignment="1" applyProtection="1">
      <alignment horizontal="center" vertical="center" wrapText="1"/>
      <protection locked="0"/>
    </xf>
    <xf numFmtId="164" fontId="4" fillId="0" borderId="49" xfId="0" applyFont="1" applyBorder="1" applyAlignment="1" applyProtection="1">
      <alignment horizontal="center" vertical="center" wrapText="1"/>
      <protection locked="0"/>
    </xf>
    <xf numFmtId="170" fontId="4" fillId="0" borderId="49" xfId="0" applyNumberFormat="1" applyFont="1" applyBorder="1" applyAlignment="1" applyProtection="1">
      <alignment horizontal="center" vertical="center" wrapText="1"/>
      <protection locked="0"/>
    </xf>
    <xf numFmtId="164" fontId="4" fillId="0" borderId="50" xfId="0" applyFont="1" applyBorder="1" applyAlignment="1" applyProtection="1">
      <alignment horizontal="center" vertical="center" wrapText="1"/>
      <protection locked="0"/>
    </xf>
    <xf numFmtId="164" fontId="4" fillId="0" borderId="0" xfId="0" applyFont="1" applyAlignment="1" applyProtection="1">
      <alignment horizontal="center" vertical="center" wrapText="1"/>
      <protection locked="0"/>
    </xf>
    <xf numFmtId="164" fontId="1" fillId="0" borderId="0" xfId="40" applyFont="1" applyAlignment="1" applyProtection="1">
      <alignment horizontal="center" vertical="center" wrapText="1"/>
      <protection locked="0"/>
    </xf>
    <xf numFmtId="164" fontId="32" fillId="0" borderId="10" xfId="40" applyFont="1" applyFill="1" applyBorder="1" applyAlignment="1" applyProtection="1">
      <alignment horizontal="left" vertical="center" wrapText="1"/>
      <protection locked="0"/>
    </xf>
    <xf numFmtId="166" fontId="4" fillId="0" borderId="0" xfId="40" applyNumberFormat="1" applyFont="1" applyAlignment="1" applyProtection="1">
      <alignment horizontal="center" vertical="center" wrapText="1"/>
      <protection locked="0"/>
    </xf>
    <xf numFmtId="164" fontId="22" fillId="0" borderId="40" xfId="0" applyFont="1" applyBorder="1" applyAlignment="1" applyProtection="1">
      <alignment horizontal="center" vertical="center" wrapText="1"/>
      <protection locked="0"/>
    </xf>
    <xf numFmtId="164" fontId="22" fillId="0" borderId="10" xfId="0" applyFont="1" applyBorder="1" applyAlignment="1" applyProtection="1">
      <alignment horizontal="center" vertical="center" wrapText="1"/>
      <protection locked="0"/>
    </xf>
    <xf numFmtId="164" fontId="22" fillId="0" borderId="20" xfId="0" applyFont="1" applyBorder="1" applyAlignment="1" applyProtection="1">
      <alignment horizontal="center" vertical="center" wrapText="1"/>
      <protection locked="0"/>
    </xf>
    <xf numFmtId="164" fontId="28" fillId="0" borderId="10" xfId="0" applyFont="1" applyBorder="1" applyAlignment="1" applyProtection="1">
      <alignment horizontal="center" vertical="center" wrapText="1"/>
      <protection locked="0"/>
    </xf>
    <xf numFmtId="164" fontId="4" fillId="0" borderId="0" xfId="40" applyFont="1" applyFill="1" applyAlignment="1" applyProtection="1">
      <alignment horizontal="center" vertical="center"/>
      <protection locked="0"/>
    </xf>
    <xf numFmtId="164" fontId="22" fillId="0" borderId="45" xfId="0" applyFont="1" applyBorder="1" applyAlignment="1" applyProtection="1">
      <alignment horizontal="center" vertical="center" wrapText="1"/>
      <protection locked="0"/>
    </xf>
    <xf numFmtId="164" fontId="22" fillId="0" borderId="43" xfId="0" applyFont="1" applyBorder="1" applyAlignment="1" applyProtection="1">
      <alignment horizontal="center" vertical="center" wrapText="1"/>
      <protection locked="0"/>
    </xf>
    <xf numFmtId="164" fontId="22" fillId="0" borderId="12" xfId="0" applyFont="1" applyBorder="1" applyAlignment="1" applyProtection="1">
      <alignment horizontal="center" vertical="center" wrapText="1"/>
      <protection locked="0"/>
    </xf>
    <xf numFmtId="164" fontId="22" fillId="0" borderId="48" xfId="0" applyFont="1" applyBorder="1" applyAlignment="1" applyProtection="1">
      <alignment horizontal="center" vertical="center" wrapText="1"/>
      <protection locked="0"/>
    </xf>
    <xf numFmtId="164" fontId="22" fillId="0" borderId="49" xfId="0" applyFont="1" applyBorder="1" applyAlignment="1" applyProtection="1">
      <alignment horizontal="center" vertical="center" wrapText="1"/>
      <protection locked="0"/>
    </xf>
    <xf numFmtId="164" fontId="22" fillId="0" borderId="50" xfId="0" applyFont="1" applyBorder="1" applyAlignment="1" applyProtection="1">
      <alignment horizontal="center" vertical="center" wrapText="1"/>
      <protection locked="0"/>
    </xf>
    <xf numFmtId="166" fontId="32" fillId="0" borderId="10" xfId="40" applyNumberFormat="1" applyFont="1" applyBorder="1" applyAlignment="1" applyProtection="1">
      <alignment horizontal="left" vertical="center" wrapText="1"/>
      <protection locked="0"/>
    </xf>
    <xf numFmtId="166" fontId="22" fillId="0" borderId="0" xfId="40" applyNumberFormat="1" applyFont="1" applyBorder="1" applyAlignment="1" applyProtection="1">
      <alignment horizontal="center" vertical="center" wrapText="1"/>
      <protection locked="0"/>
    </xf>
    <xf numFmtId="164" fontId="22" fillId="0" borderId="0" xfId="40" applyFont="1" applyBorder="1" applyAlignment="1" applyProtection="1">
      <alignment horizontal="center" vertical="center" wrapText="1"/>
      <protection locked="0"/>
    </xf>
    <xf numFmtId="166" fontId="32" fillId="0" borderId="0" xfId="40" applyNumberFormat="1" applyFont="1" applyFill="1" applyAlignment="1" applyProtection="1">
      <alignment horizontal="left" vertical="center"/>
      <protection locked="0"/>
    </xf>
    <xf numFmtId="164" fontId="22" fillId="0" borderId="0" xfId="40" applyFont="1" applyFill="1" applyAlignment="1" applyProtection="1">
      <alignment horizontal="center" vertical="center"/>
      <protection locked="0"/>
    </xf>
    <xf numFmtId="164" fontId="4" fillId="0" borderId="0" xfId="40" applyFont="1">
      <alignment/>
      <protection/>
    </xf>
    <xf numFmtId="164" fontId="32" fillId="0" borderId="10" xfId="40" applyFont="1" applyFill="1" applyBorder="1" applyAlignment="1">
      <alignment horizontal="left" wrapText="1"/>
      <protection/>
    </xf>
    <xf numFmtId="171" fontId="22" fillId="0" borderId="10" xfId="0" applyNumberFormat="1" applyFont="1" applyBorder="1" applyAlignment="1">
      <alignment horizontal="center" vertical="center"/>
    </xf>
    <xf numFmtId="170" fontId="22" fillId="0" borderId="10" xfId="0" applyNumberFormat="1" applyFont="1" applyBorder="1" applyAlignment="1">
      <alignment horizontal="center" vertical="center"/>
    </xf>
    <xf numFmtId="164" fontId="29" fillId="0" borderId="10" xfId="40" applyFont="1" applyFill="1" applyBorder="1" applyAlignment="1">
      <alignment horizontal="left" wrapText="1"/>
      <protection/>
    </xf>
    <xf numFmtId="164" fontId="26" fillId="0" borderId="10" xfId="62" applyFont="1" applyFill="1" applyBorder="1" applyAlignment="1" applyProtection="1">
      <alignment horizontal="center" vertical="center" wrapText="1"/>
      <protection/>
    </xf>
    <xf numFmtId="164" fontId="32" fillId="0" borderId="10" xfId="40" applyFont="1" applyFill="1" applyBorder="1" applyAlignment="1">
      <alignment horizontal="center" vertical="center" wrapText="1"/>
      <protection/>
    </xf>
    <xf numFmtId="168" fontId="32" fillId="0" borderId="10" xfId="40" applyNumberFormat="1" applyFont="1" applyFill="1" applyBorder="1" applyAlignment="1">
      <alignment horizontal="center" vertical="center" wrapText="1"/>
      <protection/>
    </xf>
    <xf numFmtId="166" fontId="32" fillId="0" borderId="10" xfId="40" applyNumberFormat="1" applyFont="1" applyFill="1" applyBorder="1" applyAlignment="1">
      <alignment horizontal="center" vertical="center" wrapText="1"/>
      <protection/>
    </xf>
    <xf numFmtId="164" fontId="32" fillId="0" borderId="10" xfId="40" applyFont="1" applyFill="1" applyBorder="1" applyAlignment="1">
      <alignment horizontal="center" vertical="top" wrapText="1"/>
      <protection/>
    </xf>
    <xf numFmtId="168" fontId="32" fillId="0" borderId="10" xfId="40" applyNumberFormat="1" applyFont="1" applyFill="1" applyBorder="1" applyAlignment="1">
      <alignment horizontal="center" vertical="top"/>
      <protection/>
    </xf>
    <xf numFmtId="168" fontId="32" fillId="0" borderId="10" xfId="40" applyNumberFormat="1" applyFont="1" applyFill="1" applyBorder="1" applyAlignment="1">
      <alignment vertical="center" wrapText="1"/>
      <protection/>
    </xf>
    <xf numFmtId="170" fontId="0" fillId="0" borderId="13" xfId="0" applyNumberFormat="1" applyFill="1" applyBorder="1" applyAlignment="1">
      <alignment horizontal="center"/>
    </xf>
    <xf numFmtId="170" fontId="0" fillId="0" borderId="10" xfId="0" applyNumberFormat="1" applyFill="1" applyBorder="1" applyAlignment="1">
      <alignment horizontal="center"/>
    </xf>
    <xf numFmtId="170" fontId="32" fillId="0" borderId="10" xfId="40" applyNumberFormat="1" applyFont="1" applyFill="1" applyBorder="1" applyAlignment="1">
      <alignment horizontal="right" wrapText="1"/>
      <protection/>
    </xf>
    <xf numFmtId="168" fontId="32" fillId="0" borderId="10" xfId="40" applyNumberFormat="1" applyFont="1" applyFill="1" applyBorder="1" applyAlignment="1">
      <alignment vertical="center" wrapText="1" shrinkToFit="1"/>
      <protection/>
    </xf>
    <xf numFmtId="170" fontId="4" fillId="0" borderId="13" xfId="0" applyNumberFormat="1" applyFont="1" applyFill="1" applyBorder="1" applyAlignment="1">
      <alignment horizontal="center" wrapText="1"/>
    </xf>
    <xf numFmtId="170" fontId="4" fillId="0" borderId="11" xfId="0" applyNumberFormat="1" applyFont="1" applyFill="1" applyBorder="1" applyAlignment="1">
      <alignment horizontal="center" wrapText="1"/>
    </xf>
    <xf numFmtId="177"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right" vertical="center" wrapText="1"/>
    </xf>
    <xf numFmtId="164" fontId="32" fillId="0" borderId="10" xfId="40" applyFont="1" applyFill="1" applyBorder="1">
      <alignment/>
      <protection/>
    </xf>
    <xf numFmtId="170" fontId="4" fillId="0" borderId="10" xfId="0" applyNumberFormat="1" applyFont="1" applyFill="1" applyBorder="1" applyAlignment="1">
      <alignment horizontal="center" wrapText="1"/>
    </xf>
    <xf numFmtId="177" fontId="32" fillId="0" borderId="10" xfId="40" applyNumberFormat="1" applyFont="1" applyFill="1" applyBorder="1" applyAlignment="1">
      <alignment horizontal="right" vertical="center" wrapText="1"/>
      <protection/>
    </xf>
    <xf numFmtId="164" fontId="32" fillId="0" borderId="10" xfId="40" applyFont="1" applyFill="1" applyBorder="1" applyAlignment="1">
      <alignment vertical="center" wrapText="1"/>
      <protection/>
    </xf>
    <xf numFmtId="177" fontId="4" fillId="0" borderId="10" xfId="19" applyNumberFormat="1" applyFont="1" applyFill="1" applyBorder="1" applyAlignment="1" applyProtection="1">
      <alignment horizontal="center" vertical="center" wrapText="1"/>
      <protection/>
    </xf>
    <xf numFmtId="177" fontId="32" fillId="0" borderId="10" xfId="19" applyNumberFormat="1" applyFont="1" applyFill="1" applyBorder="1" applyAlignment="1" applyProtection="1">
      <alignment horizontal="right" vertical="center" wrapText="1"/>
      <protection/>
    </xf>
    <xf numFmtId="164" fontId="4" fillId="0" borderId="10" xfId="0" applyFont="1" applyFill="1" applyBorder="1" applyAlignment="1">
      <alignment horizontal="center"/>
    </xf>
    <xf numFmtId="168" fontId="32" fillId="0" borderId="10" xfId="40" applyNumberFormat="1" applyFont="1" applyFill="1" applyBorder="1" applyAlignment="1">
      <alignment horizontal="left" vertical="center" wrapText="1"/>
      <protection/>
    </xf>
    <xf numFmtId="168" fontId="22" fillId="0" borderId="10" xfId="40" applyNumberFormat="1" applyFont="1" applyFill="1" applyBorder="1" applyAlignment="1">
      <alignment horizontal="center" vertical="top"/>
      <protection/>
    </xf>
    <xf numFmtId="168" fontId="22" fillId="0" borderId="10" xfId="40" applyNumberFormat="1" applyFont="1" applyFill="1" applyBorder="1" applyAlignment="1">
      <alignment vertical="center" wrapText="1"/>
      <protection/>
    </xf>
    <xf numFmtId="170" fontId="22" fillId="0" borderId="10" xfId="40" applyNumberFormat="1" applyFont="1" applyFill="1" applyBorder="1" applyAlignment="1">
      <alignment horizontal="right" wrapText="1"/>
      <protection/>
    </xf>
    <xf numFmtId="164" fontId="22" fillId="0" borderId="10" xfId="40" applyFont="1" applyFill="1" applyBorder="1">
      <alignment/>
      <protection/>
    </xf>
    <xf numFmtId="168" fontId="22" fillId="0" borderId="10" xfId="40" applyNumberFormat="1" applyFont="1" applyFill="1" applyBorder="1" applyAlignment="1">
      <alignment vertical="center" wrapText="1" shrinkToFit="1"/>
      <protection/>
    </xf>
    <xf numFmtId="177" fontId="22" fillId="0" borderId="10" xfId="19" applyNumberFormat="1" applyFont="1" applyFill="1" applyBorder="1" applyAlignment="1" applyProtection="1">
      <alignment horizontal="right" vertical="center" wrapText="1"/>
      <protection/>
    </xf>
    <xf numFmtId="164" fontId="32" fillId="0" borderId="0" xfId="40" applyFont="1">
      <alignment/>
      <protection/>
    </xf>
    <xf numFmtId="164" fontId="32" fillId="0" borderId="0" xfId="40" applyFont="1" applyBorder="1">
      <alignment/>
      <protection/>
    </xf>
    <xf numFmtId="164" fontId="32" fillId="0" borderId="0" xfId="40" applyFont="1" applyBorder="1" applyAlignment="1">
      <alignment horizontal="left"/>
      <protection/>
    </xf>
    <xf numFmtId="164" fontId="0" fillId="0" borderId="0" xfId="40" applyFont="1" applyAlignment="1">
      <alignment vertical="center" wrapText="1"/>
      <protection/>
    </xf>
    <xf numFmtId="164" fontId="26" fillId="0" borderId="10" xfId="40" applyFont="1" applyFill="1" applyBorder="1" applyAlignment="1">
      <alignment horizontal="center" vertical="center" wrapText="1"/>
      <protection/>
    </xf>
    <xf numFmtId="164" fontId="0" fillId="0" borderId="0" xfId="40" applyFont="1" applyAlignment="1">
      <alignment horizontal="center" vertical="center" wrapText="1"/>
      <protection/>
    </xf>
    <xf numFmtId="164" fontId="32" fillId="0" borderId="11" xfId="40" applyFont="1" applyFill="1" applyBorder="1" applyAlignment="1">
      <alignment horizontal="center" vertical="center" wrapText="1"/>
      <protection/>
    </xf>
    <xf numFmtId="164" fontId="22" fillId="0" borderId="10" xfId="0" applyFont="1" applyFill="1" applyBorder="1" applyAlignment="1">
      <alignment horizontal="center" vertical="center" wrapText="1"/>
    </xf>
    <xf numFmtId="164" fontId="22" fillId="25" borderId="10" xfId="0" applyFont="1" applyFill="1" applyBorder="1" applyAlignment="1">
      <alignment horizontal="center" vertical="center" wrapText="1"/>
    </xf>
    <xf numFmtId="172" fontId="4" fillId="25" borderId="10" xfId="0" applyNumberFormat="1" applyFont="1" applyFill="1" applyBorder="1" applyAlignment="1">
      <alignment horizontal="center" vertical="center" wrapText="1"/>
    </xf>
    <xf numFmtId="164" fontId="0" fillId="25" borderId="0" xfId="0" applyFill="1" applyBorder="1" applyAlignment="1">
      <alignment horizontal="center" vertical="center" wrapText="1"/>
    </xf>
    <xf numFmtId="168" fontId="22" fillId="25" borderId="10" xfId="0" applyNumberFormat="1" applyFont="1" applyFill="1" applyBorder="1" applyAlignment="1">
      <alignment horizontal="center" vertical="center" wrapText="1"/>
    </xf>
    <xf numFmtId="164" fontId="0" fillId="0" borderId="0" xfId="0" applyBorder="1" applyAlignment="1">
      <alignment horizontal="center" vertical="center" wrapText="1"/>
    </xf>
    <xf numFmtId="164" fontId="0" fillId="0" borderId="10" xfId="65" applyFont="1" applyBorder="1" applyAlignment="1">
      <alignment horizontal="center"/>
      <protection/>
    </xf>
    <xf numFmtId="164" fontId="22" fillId="0" borderId="10" xfId="0" applyFont="1" applyBorder="1" applyAlignment="1">
      <alignment horizontal="center" vertical="center" wrapText="1"/>
    </xf>
    <xf numFmtId="164" fontId="0" fillId="0" borderId="0" xfId="0" applyAlignment="1">
      <alignment horizontal="center" vertical="center" wrapText="1"/>
    </xf>
    <xf numFmtId="164" fontId="0" fillId="0" borderId="10" xfId="0" applyBorder="1" applyAlignment="1">
      <alignment horizontal="center" vertical="center" wrapText="1"/>
    </xf>
    <xf numFmtId="172" fontId="4" fillId="0" borderId="10" xfId="0" applyNumberFormat="1" applyFont="1" applyFill="1" applyBorder="1" applyAlignment="1">
      <alignment horizontal="center" vertical="center" wrapText="1"/>
    </xf>
    <xf numFmtId="164" fontId="4" fillId="0" borderId="10" xfId="0" applyFont="1" applyBorder="1" applyAlignment="1">
      <alignment horizontal="center" vertical="center" wrapText="1"/>
    </xf>
    <xf numFmtId="164" fontId="4" fillId="0" borderId="10" xfId="0" applyFont="1" applyFill="1" applyBorder="1" applyAlignment="1">
      <alignment horizontal="center" vertical="center" wrapText="1"/>
    </xf>
    <xf numFmtId="172" fontId="4" fillId="0" borderId="10" xfId="0" applyNumberFormat="1" applyFont="1" applyBorder="1" applyAlignment="1">
      <alignment horizontal="center" vertical="center" wrapText="1"/>
    </xf>
    <xf numFmtId="164" fontId="22" fillId="0" borderId="10" xfId="0" applyFont="1" applyFill="1" applyBorder="1" applyAlignment="1">
      <alignment horizontal="center" wrapText="1"/>
    </xf>
    <xf numFmtId="164" fontId="22" fillId="25" borderId="10" xfId="0" applyFont="1" applyFill="1" applyBorder="1" applyAlignment="1">
      <alignment horizontal="center" wrapText="1"/>
    </xf>
    <xf numFmtId="164" fontId="40" fillId="0" borderId="51" xfId="65" applyFont="1" applyBorder="1" applyAlignment="1">
      <alignment horizontal="center" wrapText="1"/>
      <protection/>
    </xf>
    <xf numFmtId="164" fontId="0" fillId="0" borderId="0" xfId="0" applyAlignment="1">
      <alignment horizontal="center"/>
    </xf>
    <xf numFmtId="164" fontId="22" fillId="25" borderId="10" xfId="0" applyFont="1" applyFill="1" applyBorder="1" applyAlignment="1">
      <alignment horizontal="center" vertical="center"/>
    </xf>
    <xf numFmtId="164" fontId="27" fillId="0" borderId="10" xfId="65" applyFont="1" applyBorder="1" applyAlignment="1">
      <alignment horizontal="center" wrapText="1"/>
      <protection/>
    </xf>
    <xf numFmtId="164" fontId="0" fillId="0" borderId="10" xfId="65" applyFont="1" applyBorder="1" applyAlignment="1">
      <alignment horizontal="center" wrapText="1"/>
      <protection/>
    </xf>
    <xf numFmtId="164" fontId="41" fillId="0" borderId="10" xfId="0" applyFont="1" applyFill="1" applyBorder="1" applyAlignment="1">
      <alignment horizontal="center" vertical="top" wrapText="1"/>
    </xf>
    <xf numFmtId="164" fontId="22" fillId="25" borderId="10" xfId="0" applyFont="1" applyFill="1" applyBorder="1" applyAlignment="1">
      <alignment horizontal="center"/>
    </xf>
    <xf numFmtId="179" fontId="22" fillId="25" borderId="10" xfId="0" applyNumberFormat="1" applyFont="1" applyFill="1" applyBorder="1" applyAlignment="1">
      <alignment horizontal="center" vertical="center" wrapText="1"/>
    </xf>
    <xf numFmtId="170" fontId="22" fillId="25" borderId="10" xfId="0" applyNumberFormat="1" applyFont="1" applyFill="1" applyBorder="1" applyAlignment="1">
      <alignment horizontal="center" wrapText="1"/>
    </xf>
    <xf numFmtId="164" fontId="27" fillId="0" borderId="0" xfId="0" applyFont="1" applyFill="1" applyAlignment="1">
      <alignment horizontal="center"/>
    </xf>
    <xf numFmtId="164" fontId="22" fillId="0" borderId="10" xfId="0" applyFont="1" applyFill="1" applyBorder="1" applyAlignment="1">
      <alignment horizontal="center"/>
    </xf>
    <xf numFmtId="164" fontId="27" fillId="0" borderId="13" xfId="0" applyFont="1" applyFill="1" applyBorder="1" applyAlignment="1">
      <alignment horizontal="center"/>
    </xf>
    <xf numFmtId="164" fontId="27" fillId="0" borderId="13" xfId="0" applyFont="1" applyBorder="1" applyAlignment="1">
      <alignment horizontal="center"/>
    </xf>
    <xf numFmtId="164" fontId="27" fillId="0" borderId="10" xfId="0" applyFont="1" applyBorder="1" applyAlignment="1">
      <alignment horizontal="center"/>
    </xf>
    <xf numFmtId="164" fontId="27" fillId="0" borderId="16" xfId="0" applyFont="1" applyFill="1" applyBorder="1" applyAlignment="1">
      <alignment horizontal="center"/>
    </xf>
    <xf numFmtId="164" fontId="27" fillId="0" borderId="11" xfId="0" applyFont="1" applyBorder="1" applyAlignment="1">
      <alignment horizontal="center"/>
    </xf>
    <xf numFmtId="164" fontId="22" fillId="0" borderId="11" xfId="0" applyFont="1" applyFill="1" applyBorder="1" applyAlignment="1">
      <alignment horizontal="center" wrapText="1"/>
    </xf>
    <xf numFmtId="164" fontId="22" fillId="0" borderId="12" xfId="0" applyFont="1" applyFill="1" applyBorder="1" applyAlignment="1">
      <alignment horizontal="center"/>
    </xf>
    <xf numFmtId="164" fontId="22" fillId="25" borderId="12" xfId="0" applyFont="1" applyFill="1" applyBorder="1" applyAlignment="1">
      <alignment horizontal="center" vertical="center" wrapText="1"/>
    </xf>
    <xf numFmtId="164" fontId="22" fillId="25" borderId="12" xfId="0" applyFont="1" applyFill="1" applyBorder="1" applyAlignment="1">
      <alignment horizontal="center" wrapText="1"/>
    </xf>
    <xf numFmtId="164" fontId="27" fillId="25" borderId="17" xfId="20" applyFont="1" applyFill="1" applyBorder="1" applyAlignment="1">
      <alignment horizontal="center" vertical="center"/>
      <protection/>
    </xf>
    <xf numFmtId="164" fontId="0" fillId="0" borderId="17" xfId="0" applyBorder="1" applyAlignment="1">
      <alignment/>
    </xf>
    <xf numFmtId="164" fontId="51" fillId="25" borderId="17" xfId="65" applyFont="1" applyFill="1" applyBorder="1" applyAlignment="1">
      <alignment wrapText="1"/>
      <protection/>
    </xf>
    <xf numFmtId="167" fontId="27" fillId="25" borderId="17" xfId="20" applyNumberFormat="1" applyFont="1" applyFill="1" applyBorder="1" applyAlignment="1">
      <alignment horizontal="center" wrapText="1"/>
      <protection/>
    </xf>
    <xf numFmtId="167" fontId="27" fillId="25" borderId="17" xfId="20" applyNumberFormat="1" applyFont="1" applyFill="1" applyBorder="1" applyAlignment="1">
      <alignment horizontal="center"/>
      <protection/>
    </xf>
    <xf numFmtId="167" fontId="27" fillId="25" borderId="17" xfId="65" applyNumberFormat="1" applyFont="1" applyFill="1" applyBorder="1" applyAlignment="1">
      <alignment horizontal="center"/>
      <protection/>
    </xf>
    <xf numFmtId="167" fontId="27" fillId="25" borderId="17" xfId="65" applyNumberFormat="1" applyFont="1" applyFill="1" applyBorder="1" applyAlignment="1">
      <alignment horizontal="center" vertical="center"/>
      <protection/>
    </xf>
    <xf numFmtId="167" fontId="27" fillId="25" borderId="0" xfId="20" applyNumberFormat="1" applyFont="1" applyFill="1" applyBorder="1" applyAlignment="1">
      <alignment horizontal="center" vertical="center" wrapText="1"/>
      <protection/>
    </xf>
    <xf numFmtId="164" fontId="27" fillId="25" borderId="0" xfId="0" applyFont="1" applyFill="1" applyBorder="1" applyAlignment="1">
      <alignment horizontal="center" vertical="center" wrapText="1"/>
    </xf>
    <xf numFmtId="164" fontId="27" fillId="25" borderId="0" xfId="20" applyFont="1" applyFill="1" applyBorder="1" applyAlignment="1">
      <alignment horizontal="center"/>
      <protection/>
    </xf>
    <xf numFmtId="168" fontId="27" fillId="25" borderId="0" xfId="65" applyNumberFormat="1" applyFont="1" applyFill="1" applyBorder="1" applyAlignment="1">
      <alignment horizontal="center"/>
      <protection/>
    </xf>
    <xf numFmtId="164" fontId="52" fillId="25" borderId="0" xfId="20" applyFont="1" applyFill="1" applyBorder="1" applyAlignment="1">
      <alignment horizontal="center"/>
      <protection/>
    </xf>
    <xf numFmtId="164" fontId="2" fillId="25" borderId="0" xfId="0" applyFont="1" applyFill="1" applyAlignment="1">
      <alignment/>
    </xf>
    <xf numFmtId="164" fontId="51" fillId="25" borderId="17" xfId="65" applyFont="1" applyFill="1" applyBorder="1" applyAlignment="1">
      <alignment horizontal="left" vertical="center" wrapText="1"/>
      <protection/>
    </xf>
    <xf numFmtId="164" fontId="4" fillId="0" borderId="0" xfId="40" applyFont="1" applyAlignment="1">
      <alignment wrapText="1"/>
      <protection/>
    </xf>
    <xf numFmtId="164" fontId="26" fillId="0" borderId="12" xfId="40" applyFont="1" applyFill="1" applyBorder="1" applyAlignment="1">
      <alignment horizontal="center" vertical="center"/>
      <protection/>
    </xf>
    <xf numFmtId="164" fontId="32" fillId="0" borderId="10" xfId="40" applyFont="1" applyFill="1" applyBorder="1" applyAlignment="1">
      <alignment horizontal="center" vertical="center"/>
      <protection/>
    </xf>
    <xf numFmtId="167" fontId="32" fillId="0" borderId="10" xfId="40" applyNumberFormat="1" applyFont="1" applyFill="1" applyBorder="1" applyProtection="1">
      <alignment/>
      <protection/>
    </xf>
    <xf numFmtId="167" fontId="32" fillId="0" borderId="10" xfId="40" applyNumberFormat="1" applyFont="1" applyFill="1" applyBorder="1" applyAlignment="1" applyProtection="1">
      <alignment horizontal="center"/>
      <protection/>
    </xf>
    <xf numFmtId="167" fontId="4" fillId="0" borderId="10" xfId="20" applyNumberFormat="1" applyFont="1" applyFill="1" applyBorder="1" applyAlignment="1" applyProtection="1">
      <alignment horizontal="right" vertical="center" wrapText="1"/>
      <protection/>
    </xf>
    <xf numFmtId="167" fontId="4" fillId="0" borderId="10" xfId="20" applyNumberFormat="1" applyFont="1" applyFill="1" applyBorder="1" applyProtection="1">
      <alignment/>
      <protection/>
    </xf>
    <xf numFmtId="171" fontId="32" fillId="0" borderId="10" xfId="40" applyNumberFormat="1" applyFont="1" applyFill="1" applyBorder="1" applyProtection="1">
      <alignment/>
      <protection/>
    </xf>
    <xf numFmtId="164" fontId="32" fillId="0" borderId="0" xfId="40" applyFont="1" applyFill="1" applyAlignment="1">
      <alignment wrapText="1"/>
      <protection/>
    </xf>
    <xf numFmtId="164" fontId="32" fillId="0" borderId="0" xfId="40" applyFont="1" applyAlignment="1">
      <alignment wrapText="1"/>
      <protection/>
    </xf>
    <xf numFmtId="164" fontId="32" fillId="0" borderId="0" xfId="40" applyFont="1" applyBorder="1" applyAlignment="1">
      <alignment horizontal="justify" vertical="top" wrapText="1"/>
      <protection/>
    </xf>
    <xf numFmtId="164" fontId="22" fillId="0" borderId="0" xfId="40" applyFont="1" applyAlignment="1">
      <alignment vertical="top" wrapText="1"/>
      <protection/>
    </xf>
    <xf numFmtId="164" fontId="26" fillId="0" borderId="12" xfId="40" applyNumberFormat="1" applyFont="1" applyFill="1" applyBorder="1" applyAlignment="1" applyProtection="1">
      <alignment horizontal="center" vertical="center" wrapText="1"/>
      <protection/>
    </xf>
    <xf numFmtId="164" fontId="26" fillId="0" borderId="11" xfId="40" applyFont="1" applyFill="1" applyBorder="1" applyAlignment="1" applyProtection="1">
      <alignment horizontal="center" vertical="center"/>
      <protection/>
    </xf>
    <xf numFmtId="164" fontId="32" fillId="0" borderId="0" xfId="40" applyFont="1" applyFill="1" applyProtection="1">
      <alignment/>
      <protection/>
    </xf>
    <xf numFmtId="167" fontId="22" fillId="0" borderId="10" xfId="40" applyNumberFormat="1" applyFont="1" applyFill="1" applyBorder="1" applyAlignment="1" applyProtection="1">
      <alignment horizontal="center" vertical="center" wrapText="1"/>
      <protection locked="0"/>
    </xf>
    <xf numFmtId="170" fontId="4" fillId="0" borderId="13" xfId="0" applyNumberFormat="1" applyFont="1" applyFill="1" applyBorder="1" applyAlignment="1" applyProtection="1">
      <alignment horizontal="center" vertical="center" wrapText="1"/>
      <protection locked="0"/>
    </xf>
    <xf numFmtId="164" fontId="32" fillId="0" borderId="10" xfId="40" applyFont="1" applyFill="1" applyBorder="1" applyAlignment="1" applyProtection="1">
      <alignment horizontal="left" vertical="top" wrapText="1" indent="2"/>
      <protection/>
    </xf>
    <xf numFmtId="164" fontId="32" fillId="0" borderId="10" xfId="40" applyFont="1" applyFill="1" applyBorder="1" applyAlignment="1" applyProtection="1">
      <alignment horizontal="left" vertical="top" wrapText="1" indent="3"/>
      <protection/>
    </xf>
    <xf numFmtId="167" fontId="4" fillId="0" borderId="10" xfId="0" applyNumberFormat="1" applyFont="1" applyFill="1" applyBorder="1" applyAlignment="1" applyProtection="1">
      <alignment horizontal="center" vertical="center" wrapText="1"/>
      <protection/>
    </xf>
    <xf numFmtId="167" fontId="4" fillId="0" borderId="13" xfId="0" applyNumberFormat="1" applyFont="1" applyFill="1" applyBorder="1" applyAlignment="1" applyProtection="1">
      <alignment horizontal="center" vertical="center" wrapText="1"/>
      <protection/>
    </xf>
    <xf numFmtId="167" fontId="4" fillId="0" borderId="10" xfId="0" applyNumberFormat="1" applyFont="1" applyFill="1" applyBorder="1" applyAlignment="1" applyProtection="1">
      <alignment horizontal="center" vertical="center"/>
      <protection/>
    </xf>
    <xf numFmtId="167" fontId="4" fillId="0" borderId="10" xfId="0" applyNumberFormat="1" applyFont="1" applyFill="1" applyBorder="1" applyAlignment="1" applyProtection="1">
      <alignment horizontal="center" vertical="center" wrapText="1"/>
      <protection locked="0"/>
    </xf>
    <xf numFmtId="167" fontId="4" fillId="0" borderId="13" xfId="0" applyNumberFormat="1" applyFont="1" applyFill="1" applyBorder="1" applyAlignment="1" applyProtection="1">
      <alignment horizontal="center" vertical="center" wrapText="1"/>
      <protection locked="0"/>
    </xf>
    <xf numFmtId="164" fontId="4" fillId="0" borderId="0" xfId="40" applyFont="1" applyFill="1" applyBorder="1" applyAlignment="1" applyProtection="1">
      <alignment horizontal="center" wrapText="1"/>
      <protection/>
    </xf>
    <xf numFmtId="164" fontId="32" fillId="0" borderId="0" xfId="40" applyFont="1" applyFill="1" applyBorder="1" applyProtection="1">
      <alignment/>
      <protection/>
    </xf>
    <xf numFmtId="167" fontId="4" fillId="0" borderId="12" xfId="0" applyNumberFormat="1" applyFont="1" applyFill="1" applyBorder="1" applyAlignment="1" applyProtection="1">
      <alignment horizontal="center" vertical="center" wrapText="1"/>
      <protection/>
    </xf>
    <xf numFmtId="167" fontId="4" fillId="0" borderId="19" xfId="0" applyNumberFormat="1" applyFont="1" applyFill="1" applyBorder="1" applyAlignment="1" applyProtection="1">
      <alignment horizontal="center" vertical="center" wrapText="1"/>
      <protection/>
    </xf>
    <xf numFmtId="167" fontId="4" fillId="0" borderId="12" xfId="0" applyNumberFormat="1" applyFont="1" applyFill="1" applyBorder="1" applyAlignment="1" applyProtection="1">
      <alignment horizontal="center" vertical="center"/>
      <protection/>
    </xf>
    <xf numFmtId="167" fontId="4" fillId="0" borderId="10" xfId="0" applyNumberFormat="1" applyFont="1" applyFill="1" applyBorder="1" applyAlignment="1" applyProtection="1">
      <alignment horizontal="center"/>
      <protection/>
    </xf>
    <xf numFmtId="170" fontId="22" fillId="0" borderId="11" xfId="0" applyNumberFormat="1" applyFont="1" applyFill="1" applyBorder="1" applyAlignment="1" applyProtection="1">
      <alignment horizontal="center" vertical="center"/>
      <protection/>
    </xf>
    <xf numFmtId="170" fontId="22" fillId="0" borderId="10" xfId="0" applyNumberFormat="1" applyFont="1" applyFill="1" applyBorder="1" applyAlignment="1" applyProtection="1">
      <alignment horizontal="center" vertical="center"/>
      <protection/>
    </xf>
    <xf numFmtId="170" fontId="22" fillId="0" borderId="12" xfId="0" applyNumberFormat="1" applyFont="1" applyFill="1" applyBorder="1" applyAlignment="1" applyProtection="1">
      <alignment horizontal="center" vertical="center"/>
      <protection/>
    </xf>
    <xf numFmtId="167" fontId="22" fillId="0" borderId="13" xfId="0" applyNumberFormat="1" applyFont="1" applyFill="1" applyBorder="1" applyAlignment="1" applyProtection="1">
      <alignment horizontal="center" vertical="center"/>
      <protection/>
    </xf>
    <xf numFmtId="164" fontId="25" fillId="0" borderId="10" xfId="0" applyFont="1" applyFill="1" applyBorder="1" applyAlignment="1" applyProtection="1">
      <alignment horizontal="center" wrapText="1"/>
      <protection locked="0"/>
    </xf>
    <xf numFmtId="164" fontId="25" fillId="0" borderId="13" xfId="0" applyFont="1" applyFill="1" applyBorder="1" applyAlignment="1" applyProtection="1">
      <alignment horizontal="center" wrapText="1"/>
      <protection locked="0"/>
    </xf>
    <xf numFmtId="180" fontId="23" fillId="0" borderId="10" xfId="0" applyNumberFormat="1" applyFont="1" applyFill="1" applyBorder="1" applyAlignment="1">
      <alignment horizontal="center"/>
    </xf>
    <xf numFmtId="180" fontId="23" fillId="0" borderId="13" xfId="0" applyNumberFormat="1" applyFont="1" applyFill="1" applyBorder="1" applyAlignment="1">
      <alignment horizontal="center"/>
    </xf>
    <xf numFmtId="170" fontId="23" fillId="0" borderId="10" xfId="0" applyNumberFormat="1" applyFont="1" applyFill="1" applyBorder="1" applyAlignment="1">
      <alignment horizontal="center"/>
    </xf>
    <xf numFmtId="170" fontId="23" fillId="0" borderId="13" xfId="0" applyNumberFormat="1" applyFont="1" applyFill="1" applyBorder="1" applyAlignment="1">
      <alignment horizontal="center"/>
    </xf>
    <xf numFmtId="164" fontId="23" fillId="0" borderId="10" xfId="0" applyFont="1" applyFill="1" applyBorder="1" applyAlignment="1">
      <alignment horizontal="center"/>
    </xf>
    <xf numFmtId="164" fontId="22" fillId="0" borderId="10" xfId="0" applyFont="1" applyFill="1" applyBorder="1" applyAlignment="1">
      <alignment/>
    </xf>
    <xf numFmtId="164" fontId="22" fillId="0" borderId="13" xfId="0" applyFont="1" applyFill="1" applyBorder="1" applyAlignment="1">
      <alignment/>
    </xf>
    <xf numFmtId="172" fontId="4" fillId="0" borderId="10" xfId="0" applyNumberFormat="1" applyFont="1" applyFill="1" applyBorder="1" applyAlignment="1" applyProtection="1">
      <alignment horizontal="center" vertical="center" wrapText="1"/>
      <protection locked="0"/>
    </xf>
    <xf numFmtId="172" fontId="4" fillId="0" borderId="13" xfId="0" applyNumberFormat="1" applyFont="1" applyFill="1" applyBorder="1" applyAlignment="1" applyProtection="1">
      <alignment horizontal="center" vertical="center" wrapText="1"/>
      <protection locked="0"/>
    </xf>
    <xf numFmtId="172" fontId="22" fillId="0" borderId="13" xfId="0" applyNumberFormat="1" applyFont="1" applyFill="1" applyBorder="1" applyAlignment="1" applyProtection="1">
      <alignment horizontal="center" vertical="center" wrapText="1"/>
      <protection locked="0"/>
    </xf>
    <xf numFmtId="167" fontId="22" fillId="0" borderId="10" xfId="0" applyNumberFormat="1" applyFont="1" applyFill="1" applyBorder="1" applyAlignment="1" applyProtection="1">
      <alignment horizontal="center" vertical="center"/>
      <protection/>
    </xf>
    <xf numFmtId="167" fontId="22" fillId="0" borderId="11" xfId="0" applyNumberFormat="1" applyFont="1" applyFill="1" applyBorder="1" applyAlignment="1" applyProtection="1">
      <alignment horizontal="center" vertical="center"/>
      <protection/>
    </xf>
    <xf numFmtId="172" fontId="22" fillId="0" borderId="10" xfId="40" applyNumberFormat="1" applyFont="1" applyFill="1" applyBorder="1" applyAlignment="1" applyProtection="1">
      <alignment horizontal="center" vertical="center" wrapText="1"/>
      <protection locked="0"/>
    </xf>
    <xf numFmtId="172" fontId="22" fillId="0" borderId="19" xfId="0" applyNumberFormat="1" applyFont="1" applyFill="1" applyBorder="1" applyAlignment="1" applyProtection="1">
      <alignment horizontal="center" vertical="center" wrapText="1"/>
      <protection locked="0"/>
    </xf>
    <xf numFmtId="167" fontId="22" fillId="0" borderId="12" xfId="0" applyNumberFormat="1" applyFont="1" applyFill="1" applyBorder="1" applyAlignment="1" applyProtection="1">
      <alignment horizontal="center" vertical="center"/>
      <protection/>
    </xf>
    <xf numFmtId="170" fontId="22" fillId="0" borderId="10" xfId="0" applyNumberFormat="1" applyFont="1" applyFill="1" applyBorder="1" applyAlignment="1" applyProtection="1">
      <alignment horizontal="center" vertical="center" wrapText="1"/>
      <protection/>
    </xf>
    <xf numFmtId="170" fontId="22" fillId="0" borderId="10" xfId="40" applyNumberFormat="1" applyFont="1" applyFill="1" applyBorder="1" applyAlignment="1" applyProtection="1">
      <alignment horizontal="center" vertical="center" wrapText="1"/>
      <protection/>
    </xf>
    <xf numFmtId="170" fontId="22" fillId="0" borderId="10" xfId="0" applyNumberFormat="1" applyFont="1" applyFill="1" applyBorder="1" applyAlignment="1" applyProtection="1">
      <alignment horizontal="center" vertical="center" wrapText="1"/>
      <protection locked="0"/>
    </xf>
    <xf numFmtId="170" fontId="22" fillId="0" borderId="10" xfId="0" applyNumberFormat="1" applyFont="1" applyFill="1" applyBorder="1" applyAlignment="1" applyProtection="1">
      <alignment horizontal="center"/>
      <protection/>
    </xf>
    <xf numFmtId="170" fontId="22" fillId="0" borderId="10" xfId="40" applyNumberFormat="1" applyFont="1" applyFill="1" applyBorder="1" applyAlignment="1" applyProtection="1">
      <alignment horizontal="center" vertical="center" wrapText="1"/>
      <protection locked="0"/>
    </xf>
    <xf numFmtId="164" fontId="32" fillId="0" borderId="0" xfId="40" applyFont="1" applyFill="1" applyAlignment="1" applyProtection="1">
      <alignment horizontal="justify"/>
      <protection/>
    </xf>
    <xf numFmtId="170" fontId="4" fillId="0" borderId="0" xfId="0" applyNumberFormat="1" applyFont="1" applyFill="1" applyBorder="1" applyAlignment="1" applyProtection="1">
      <alignment horizontal="center" vertical="center" wrapText="1"/>
      <protection locked="0"/>
    </xf>
    <xf numFmtId="170" fontId="4" fillId="0" borderId="0" xfId="0" applyNumberFormat="1" applyFont="1" applyFill="1" applyBorder="1" applyAlignment="1" applyProtection="1">
      <alignment horizontal="center" vertical="center"/>
      <protection/>
    </xf>
    <xf numFmtId="170" fontId="4" fillId="0" borderId="0" xfId="0" applyNumberFormat="1" applyFont="1" applyFill="1" applyBorder="1" applyAlignment="1" applyProtection="1">
      <alignment horizontal="center"/>
      <protection/>
    </xf>
    <xf numFmtId="164" fontId="32" fillId="0" borderId="0" xfId="40" applyFont="1" applyFill="1" applyBorder="1" applyAlignment="1" applyProtection="1">
      <alignment horizontal="left"/>
      <protection/>
    </xf>
    <xf numFmtId="164" fontId="32" fillId="0" borderId="10" xfId="40" applyFont="1" applyFill="1" applyBorder="1" applyAlignment="1" applyProtection="1">
      <alignment horizontal="center" vertical="center"/>
      <protection locked="0"/>
    </xf>
    <xf numFmtId="167" fontId="32" fillId="0" borderId="10" xfId="40" applyNumberFormat="1" applyFont="1" applyFill="1" applyBorder="1" applyAlignment="1" applyProtection="1">
      <alignment horizontal="center" vertical="center" wrapText="1"/>
      <protection/>
    </xf>
    <xf numFmtId="171" fontId="32" fillId="0" borderId="10" xfId="40" applyNumberFormat="1" applyFont="1" applyFill="1" applyBorder="1" applyAlignment="1" applyProtection="1">
      <alignment horizontal="center" vertical="center" wrapText="1"/>
      <protection/>
    </xf>
    <xf numFmtId="167" fontId="32" fillId="0" borderId="10" xfId="40" applyNumberFormat="1" applyFont="1" applyFill="1" applyBorder="1" applyAlignment="1" applyProtection="1">
      <alignment horizontal="center" vertical="center" wrapText="1"/>
      <protection locked="0"/>
    </xf>
    <xf numFmtId="174" fontId="32" fillId="0" borderId="10" xfId="40" applyNumberFormat="1" applyFont="1" applyFill="1" applyBorder="1" applyAlignment="1" applyProtection="1">
      <alignment horizontal="center" vertical="center" wrapText="1"/>
      <protection/>
    </xf>
    <xf numFmtId="164" fontId="4" fillId="0" borderId="0" xfId="40" applyFont="1" applyFill="1" applyBorder="1" applyProtection="1">
      <alignment/>
      <protection/>
    </xf>
    <xf numFmtId="164" fontId="32" fillId="0" borderId="0" xfId="40" applyFont="1" applyFill="1" applyAlignment="1" applyProtection="1">
      <alignment horizontal="center" vertical="center" wrapText="1"/>
      <protection/>
    </xf>
    <xf numFmtId="164" fontId="32" fillId="0" borderId="0" xfId="40" applyFont="1" applyFill="1" applyBorder="1" applyAlignment="1" applyProtection="1">
      <alignment horizontal="center" vertical="center" wrapText="1"/>
      <protection/>
    </xf>
    <xf numFmtId="168" fontId="32" fillId="0" borderId="10" xfId="40" applyNumberFormat="1" applyFont="1" applyFill="1" applyBorder="1" applyAlignment="1" applyProtection="1">
      <alignment horizontal="center" vertical="center" wrapText="1"/>
      <protection/>
    </xf>
    <xf numFmtId="172" fontId="32" fillId="0" borderId="10" xfId="40" applyNumberFormat="1" applyFont="1" applyFill="1" applyBorder="1" applyAlignment="1" applyProtection="1">
      <alignment horizontal="center" vertical="center" wrapText="1"/>
      <protection locked="0"/>
    </xf>
    <xf numFmtId="168" fontId="32" fillId="0" borderId="10" xfId="40" applyNumberFormat="1" applyFont="1" applyFill="1" applyBorder="1" applyAlignment="1" applyProtection="1">
      <alignment horizontal="left" vertical="center" wrapText="1" indent="2"/>
      <protection/>
    </xf>
    <xf numFmtId="168" fontId="32" fillId="0" borderId="12" xfId="40" applyNumberFormat="1" applyFont="1" applyFill="1" applyBorder="1" applyAlignment="1" applyProtection="1">
      <alignment horizontal="center" vertical="center" wrapText="1"/>
      <protection/>
    </xf>
    <xf numFmtId="168" fontId="32" fillId="0" borderId="13" xfId="40" applyNumberFormat="1" applyFont="1" applyFill="1" applyBorder="1" applyAlignment="1" applyProtection="1">
      <alignment horizontal="center" vertical="center" wrapText="1"/>
      <protection/>
    </xf>
    <xf numFmtId="164" fontId="32" fillId="0" borderId="0" xfId="40" applyFont="1" applyFill="1" applyAlignment="1" applyProtection="1">
      <alignment horizontal="center"/>
      <protection/>
    </xf>
    <xf numFmtId="164" fontId="32" fillId="0" borderId="10" xfId="40" applyFont="1" applyFill="1" applyBorder="1" applyAlignment="1" applyProtection="1">
      <alignment horizontal="center"/>
      <protection/>
    </xf>
    <xf numFmtId="168" fontId="32" fillId="0" borderId="10" xfId="40" applyNumberFormat="1" applyFont="1" applyFill="1" applyBorder="1" applyAlignment="1" applyProtection="1">
      <alignment horizontal="right" vertical="center" wrapText="1"/>
      <protection/>
    </xf>
    <xf numFmtId="167" fontId="29" fillId="0" borderId="10" xfId="40" applyNumberFormat="1" applyFont="1" applyFill="1" applyBorder="1" applyAlignment="1" applyProtection="1">
      <alignment horizontal="center" wrapText="1"/>
      <protection/>
    </xf>
    <xf numFmtId="167" fontId="32" fillId="0" borderId="10" xfId="40" applyNumberFormat="1" applyFont="1" applyFill="1" applyBorder="1" applyAlignment="1" applyProtection="1">
      <alignment horizontal="center" wrapText="1"/>
      <protection/>
    </xf>
    <xf numFmtId="167" fontId="32" fillId="0" borderId="10" xfId="40" applyNumberFormat="1" applyFont="1" applyFill="1" applyBorder="1" applyAlignment="1" applyProtection="1">
      <alignment horizontal="center" vertical="center"/>
      <protection/>
    </xf>
    <xf numFmtId="167" fontId="32" fillId="0" borderId="10" xfId="40" applyNumberFormat="1" applyFont="1" applyFill="1" applyBorder="1" applyAlignment="1" applyProtection="1">
      <alignment horizontal="center" vertical="center"/>
      <protection locked="0"/>
    </xf>
    <xf numFmtId="167" fontId="38" fillId="0" borderId="10" xfId="68" applyNumberFormat="1" applyFont="1" applyFill="1" applyBorder="1" applyAlignment="1" applyProtection="1">
      <alignment horizontal="center" vertical="center" wrapText="1"/>
      <protection locked="0"/>
    </xf>
    <xf numFmtId="168" fontId="54" fillId="0" borderId="10" xfId="68" applyNumberFormat="1" applyFont="1" applyFill="1" applyBorder="1" applyAlignment="1" applyProtection="1">
      <alignment horizontal="center" vertical="center" wrapText="1"/>
      <protection/>
    </xf>
    <xf numFmtId="164" fontId="51" fillId="0" borderId="10" xfId="68" applyFont="1" applyFill="1" applyBorder="1" applyAlignment="1" applyProtection="1">
      <alignment horizontal="left" vertical="center" wrapText="1"/>
      <protection/>
    </xf>
    <xf numFmtId="167" fontId="38" fillId="0" borderId="10" xfId="68" applyNumberFormat="1" applyFont="1" applyFill="1" applyBorder="1" applyAlignment="1" applyProtection="1">
      <alignment horizontal="center" vertical="center" wrapText="1"/>
      <protection/>
    </xf>
    <xf numFmtId="164" fontId="51" fillId="0" borderId="10" xfId="68" applyFont="1" applyFill="1" applyBorder="1" applyAlignment="1" applyProtection="1">
      <alignment horizontal="center" vertical="center" wrapText="1"/>
      <protection/>
    </xf>
    <xf numFmtId="164" fontId="38" fillId="0" borderId="10" xfId="68" applyFont="1" applyFill="1" applyBorder="1" applyAlignment="1" applyProtection="1">
      <alignment horizontal="center" vertical="center" wrapText="1"/>
      <protection locked="0"/>
    </xf>
    <xf numFmtId="167" fontId="29" fillId="0" borderId="10" xfId="40" applyNumberFormat="1" applyFont="1" applyFill="1" applyBorder="1" applyAlignment="1" applyProtection="1">
      <alignment horizontal="center" vertical="center"/>
      <protection/>
    </xf>
    <xf numFmtId="167" fontId="32" fillId="0" borderId="10" xfId="40" applyNumberFormat="1" applyFont="1" applyFill="1" applyBorder="1" applyAlignment="1" applyProtection="1">
      <alignment horizontal="center"/>
      <protection/>
    </xf>
    <xf numFmtId="168" fontId="51" fillId="0" borderId="10" xfId="15" applyNumberFormat="1" applyFont="1" applyFill="1" applyBorder="1" applyAlignment="1" applyProtection="1">
      <alignment horizontal="center" vertical="center" wrapText="1"/>
      <protection/>
    </xf>
    <xf numFmtId="168" fontId="51" fillId="0" borderId="10" xfId="68" applyNumberFormat="1" applyFont="1" applyFill="1" applyBorder="1" applyAlignment="1" applyProtection="1">
      <alignment horizontal="center" vertical="center" wrapText="1"/>
      <protection/>
    </xf>
    <xf numFmtId="164" fontId="26" fillId="0" borderId="10" xfId="67" applyFont="1" applyFill="1" applyBorder="1" applyAlignment="1">
      <alignment wrapText="1"/>
      <protection/>
    </xf>
    <xf numFmtId="173" fontId="51" fillId="0" borderId="10" xfId="68" applyNumberFormat="1" applyFont="1" applyFill="1" applyBorder="1" applyAlignment="1">
      <alignment horizontal="center" vertical="center"/>
      <protection/>
    </xf>
    <xf numFmtId="164" fontId="54" fillId="0" borderId="10" xfId="0" applyFont="1" applyFill="1" applyBorder="1" applyAlignment="1">
      <alignment horizontal="center"/>
    </xf>
    <xf numFmtId="180" fontId="51" fillId="0" borderId="10" xfId="0" applyNumberFormat="1" applyFont="1" applyFill="1" applyBorder="1" applyAlignment="1">
      <alignment horizontal="center" vertical="center" wrapText="1"/>
    </xf>
    <xf numFmtId="164" fontId="51" fillId="0" borderId="10" xfId="0" applyFont="1" applyFill="1" applyBorder="1" applyAlignment="1" applyProtection="1">
      <alignment horizontal="center"/>
      <protection/>
    </xf>
    <xf numFmtId="164" fontId="51" fillId="0" borderId="10" xfId="0" applyFont="1" applyFill="1" applyBorder="1" applyAlignment="1" applyProtection="1">
      <alignment/>
      <protection/>
    </xf>
    <xf numFmtId="164" fontId="0" fillId="0" borderId="0" xfId="0" applyFill="1" applyAlignment="1">
      <alignment/>
    </xf>
    <xf numFmtId="168" fontId="38" fillId="0" borderId="10" xfId="68" applyNumberFormat="1" applyFont="1" applyFill="1" applyBorder="1" applyAlignment="1" applyProtection="1">
      <alignment horizontal="center" vertical="center" wrapText="1"/>
      <protection/>
    </xf>
    <xf numFmtId="164" fontId="32" fillId="0" borderId="10" xfId="67" applyFont="1" applyFill="1" applyBorder="1" applyAlignment="1">
      <alignment wrapText="1"/>
      <protection/>
    </xf>
    <xf numFmtId="164" fontId="38" fillId="0" borderId="10" xfId="68" applyFont="1" applyFill="1" applyBorder="1" applyAlignment="1" applyProtection="1">
      <alignment horizontal="center" vertical="center" wrapText="1"/>
      <protection/>
    </xf>
    <xf numFmtId="164" fontId="38" fillId="0" borderId="10" xfId="0" applyFont="1" applyFill="1" applyBorder="1" applyAlignment="1" applyProtection="1">
      <alignment horizontal="center"/>
      <protection/>
    </xf>
    <xf numFmtId="164" fontId="55" fillId="0" borderId="10" xfId="67" applyFont="1" applyFill="1" applyBorder="1" applyAlignment="1">
      <alignment wrapText="1"/>
      <protection/>
    </xf>
    <xf numFmtId="164" fontId="38" fillId="25" borderId="17" xfId="65" applyFont="1" applyFill="1" applyBorder="1" applyAlignment="1">
      <alignment horizontal="left" vertical="center" wrapText="1"/>
      <protection/>
    </xf>
    <xf numFmtId="180" fontId="27" fillId="25" borderId="17" xfId="65" applyNumberFormat="1" applyFont="1" applyFill="1" applyBorder="1" applyAlignment="1">
      <alignment horizontal="center" vertical="center" wrapText="1"/>
      <protection/>
    </xf>
    <xf numFmtId="164" fontId="38" fillId="0" borderId="10" xfId="68" applyFont="1" applyFill="1" applyBorder="1" applyAlignment="1" applyProtection="1">
      <alignment horizontal="center" vertical="center" wrapText="1"/>
      <protection/>
    </xf>
    <xf numFmtId="164" fontId="32" fillId="0" borderId="10" xfId="40" applyFont="1" applyFill="1" applyBorder="1" applyAlignment="1" applyProtection="1">
      <alignment horizontal="right" vertical="center" wrapText="1"/>
      <protection/>
    </xf>
    <xf numFmtId="164" fontId="29" fillId="0" borderId="10" xfId="40" applyFont="1" applyFill="1" applyBorder="1" applyAlignment="1" applyProtection="1">
      <alignment wrapText="1"/>
      <protection/>
    </xf>
    <xf numFmtId="167" fontId="29" fillId="0" borderId="10" xfId="40" applyNumberFormat="1" applyFont="1" applyFill="1" applyBorder="1" applyAlignment="1" applyProtection="1">
      <alignment horizontal="center" vertical="center" wrapText="1"/>
      <protection/>
    </xf>
    <xf numFmtId="168" fontId="32" fillId="0" borderId="10" xfId="40" applyNumberFormat="1" applyFont="1" applyFill="1" applyBorder="1" applyAlignment="1" applyProtection="1">
      <alignment horizontal="right" vertical="center" wrapText="1"/>
      <protection/>
    </xf>
    <xf numFmtId="164" fontId="32" fillId="0" borderId="10" xfId="40" applyFont="1" applyFill="1" applyBorder="1" applyAlignment="1" applyProtection="1">
      <alignment wrapText="1"/>
      <protection/>
    </xf>
    <xf numFmtId="167" fontId="32" fillId="0" borderId="10" xfId="40" applyNumberFormat="1" applyFont="1" applyFill="1" applyBorder="1" applyAlignment="1" applyProtection="1">
      <alignment horizontal="center" vertical="center" wrapText="1"/>
      <protection/>
    </xf>
    <xf numFmtId="164" fontId="32" fillId="0" borderId="10" xfId="40" applyFont="1" applyFill="1" applyBorder="1" applyProtection="1">
      <alignment/>
      <protection/>
    </xf>
    <xf numFmtId="168" fontId="38" fillId="0" borderId="10" xfId="0" applyNumberFormat="1" applyFont="1" applyFill="1" applyBorder="1" applyAlignment="1">
      <alignment horizontal="center"/>
    </xf>
    <xf numFmtId="164" fontId="32" fillId="0" borderId="10" xfId="0" applyFont="1" applyFill="1" applyBorder="1" applyAlignment="1">
      <alignment horizontal="left" vertical="center" wrapText="1"/>
    </xf>
    <xf numFmtId="164" fontId="38" fillId="0" borderId="10" xfId="0" applyFont="1" applyFill="1" applyBorder="1" applyAlignment="1">
      <alignment horizontal="left" wrapText="1"/>
    </xf>
    <xf numFmtId="168" fontId="38" fillId="0" borderId="10" xfId="77" applyNumberFormat="1" applyFont="1" applyFill="1" applyBorder="1" applyAlignment="1" applyProtection="1">
      <alignment horizontal="center" vertical="center" wrapText="1"/>
      <protection/>
    </xf>
    <xf numFmtId="164" fontId="55" fillId="0" borderId="10" xfId="77" applyFont="1" applyFill="1" applyBorder="1">
      <alignment/>
      <protection/>
    </xf>
    <xf numFmtId="173" fontId="55" fillId="0" borderId="10" xfId="77" applyNumberFormat="1" applyFont="1" applyFill="1" applyBorder="1" applyAlignment="1" applyProtection="1">
      <alignment horizontal="center" vertical="center"/>
      <protection/>
    </xf>
    <xf numFmtId="173" fontId="55" fillId="0" borderId="10" xfId="77" applyNumberFormat="1" applyFont="1" applyFill="1" applyBorder="1" applyAlignment="1" applyProtection="1">
      <alignment horizontal="center" vertical="center"/>
      <protection locked="0"/>
    </xf>
    <xf numFmtId="164" fontId="38" fillId="0" borderId="10" xfId="77" applyFont="1" applyFill="1" applyBorder="1" applyAlignment="1">
      <alignment wrapText="1"/>
      <protection/>
    </xf>
    <xf numFmtId="173" fontId="38" fillId="0" borderId="10" xfId="68" applyNumberFormat="1" applyFont="1" applyFill="1" applyBorder="1" applyAlignment="1" applyProtection="1">
      <alignment horizontal="center" vertical="center" wrapText="1"/>
      <protection/>
    </xf>
    <xf numFmtId="173" fontId="38" fillId="0" borderId="10" xfId="77" applyNumberFormat="1" applyFont="1" applyFill="1" applyBorder="1" applyAlignment="1" applyProtection="1">
      <alignment horizontal="center" vertical="center" wrapText="1"/>
      <protection locked="0"/>
    </xf>
    <xf numFmtId="180" fontId="38" fillId="0" borderId="10" xfId="68" applyNumberFormat="1" applyFont="1" applyFill="1" applyBorder="1" applyAlignment="1">
      <alignment horizontal="center" vertical="center"/>
      <protection/>
    </xf>
    <xf numFmtId="173" fontId="38" fillId="0" borderId="10" xfId="67" applyNumberFormat="1" applyFont="1" applyFill="1" applyBorder="1" applyAlignment="1">
      <alignment horizontal="center" vertical="center"/>
      <protection/>
    </xf>
    <xf numFmtId="164" fontId="38" fillId="0" borderId="10" xfId="77" applyFont="1" applyFill="1" applyBorder="1" applyAlignment="1">
      <alignment horizontal="center"/>
      <protection/>
    </xf>
    <xf numFmtId="167" fontId="38" fillId="0" borderId="10" xfId="65" applyNumberFormat="1" applyFont="1" applyFill="1" applyBorder="1" applyAlignment="1">
      <alignment horizontal="center" vertical="center"/>
      <protection/>
    </xf>
    <xf numFmtId="168" fontId="38" fillId="0" borderId="10" xfId="68" applyNumberFormat="1" applyFont="1" applyFill="1" applyBorder="1" applyAlignment="1" applyProtection="1">
      <alignment horizontal="center" vertical="center" wrapText="1"/>
      <protection/>
    </xf>
    <xf numFmtId="166" fontId="38" fillId="0" borderId="10" xfId="65" applyNumberFormat="1" applyFont="1" applyFill="1" applyBorder="1" applyAlignment="1">
      <alignment horizontal="left" vertical="center" wrapText="1"/>
      <protection/>
    </xf>
    <xf numFmtId="167" fontId="38" fillId="0" borderId="10" xfId="65" applyNumberFormat="1" applyFont="1" applyFill="1" applyBorder="1" applyAlignment="1">
      <alignment horizontal="center" vertical="center" wrapText="1"/>
      <protection/>
    </xf>
    <xf numFmtId="164" fontId="38" fillId="0" borderId="10" xfId="0" applyFont="1" applyFill="1" applyBorder="1" applyAlignment="1" applyProtection="1">
      <alignment horizontal="center"/>
      <protection/>
    </xf>
    <xf numFmtId="164" fontId="32" fillId="0" borderId="10" xfId="65" applyFont="1" applyFill="1" applyBorder="1" applyAlignment="1">
      <alignment horizontal="left" vertical="center" wrapText="1"/>
      <protection/>
    </xf>
    <xf numFmtId="173" fontId="38" fillId="0" borderId="10" xfId="68" applyNumberFormat="1" applyFont="1" applyFill="1" applyBorder="1" applyAlignment="1" applyProtection="1">
      <alignment horizontal="center" vertical="center" wrapText="1"/>
      <protection/>
    </xf>
    <xf numFmtId="168" fontId="38" fillId="0" borderId="10" xfId="0" applyNumberFormat="1" applyFont="1" applyFill="1" applyBorder="1" applyAlignment="1">
      <alignment horizontal="center" vertical="center" wrapText="1"/>
    </xf>
    <xf numFmtId="164" fontId="38" fillId="0" borderId="17" xfId="20" applyFont="1" applyFill="1" applyBorder="1" applyAlignment="1" applyProtection="1">
      <alignment horizontal="left" vertical="center" wrapText="1"/>
      <protection/>
    </xf>
    <xf numFmtId="164" fontId="38" fillId="0" borderId="10" xfId="20" applyFont="1" applyFill="1" applyBorder="1" applyAlignment="1" applyProtection="1">
      <alignment horizontal="left" vertical="center" wrapText="1"/>
      <protection/>
    </xf>
    <xf numFmtId="168" fontId="32" fillId="0" borderId="10" xfId="68" applyNumberFormat="1" applyFont="1" applyFill="1" applyBorder="1" applyAlignment="1" applyProtection="1">
      <alignment horizontal="center" vertical="center" wrapText="1"/>
      <protection/>
    </xf>
    <xf numFmtId="173" fontId="32" fillId="0" borderId="10" xfId="68" applyNumberFormat="1" applyFont="1" applyFill="1" applyBorder="1" applyAlignment="1" applyProtection="1">
      <alignment horizontal="center" vertical="center" wrapText="1"/>
      <protection/>
    </xf>
    <xf numFmtId="167" fontId="32" fillId="0" borderId="10" xfId="65" applyNumberFormat="1" applyFont="1" applyFill="1" applyBorder="1" applyAlignment="1">
      <alignment horizontal="center" vertical="center"/>
      <protection/>
    </xf>
    <xf numFmtId="167" fontId="32" fillId="0" borderId="10" xfId="65" applyNumberFormat="1" applyFont="1" applyFill="1" applyBorder="1" applyAlignment="1">
      <alignment horizontal="center" vertical="center" wrapText="1"/>
      <protection/>
    </xf>
    <xf numFmtId="164" fontId="32" fillId="0" borderId="10" xfId="68" applyFont="1" applyFill="1" applyBorder="1" applyAlignment="1" applyProtection="1">
      <alignment horizontal="center" vertical="center" wrapText="1"/>
      <protection/>
    </xf>
    <xf numFmtId="164" fontId="32" fillId="0" borderId="10" xfId="0" applyFont="1" applyFill="1" applyBorder="1" applyAlignment="1" applyProtection="1">
      <alignment horizontal="center"/>
      <protection/>
    </xf>
    <xf numFmtId="164" fontId="29" fillId="0" borderId="10" xfId="67" applyFont="1" applyFill="1" applyBorder="1" applyAlignment="1">
      <alignment wrapText="1"/>
      <protection/>
    </xf>
    <xf numFmtId="173" fontId="51" fillId="0" borderId="10" xfId="67" applyNumberFormat="1" applyFont="1" applyFill="1" applyBorder="1" applyAlignment="1">
      <alignment horizontal="center" vertical="center"/>
      <protection/>
    </xf>
    <xf numFmtId="180" fontId="51" fillId="0" borderId="10" xfId="68" applyNumberFormat="1" applyFont="1" applyFill="1" applyBorder="1" applyAlignment="1">
      <alignment horizontal="center" vertical="center"/>
      <protection/>
    </xf>
    <xf numFmtId="164" fontId="56" fillId="0" borderId="10" xfId="0" applyFont="1" applyFill="1" applyBorder="1" applyAlignment="1" applyProtection="1">
      <alignment horizontal="center"/>
      <protection/>
    </xf>
    <xf numFmtId="164" fontId="32" fillId="0" borderId="10" xfId="67" applyFont="1" applyFill="1" applyBorder="1" applyAlignment="1">
      <alignment wrapText="1"/>
      <protection/>
    </xf>
    <xf numFmtId="164" fontId="38" fillId="0" borderId="10" xfId="68" applyFont="1" applyFill="1" applyBorder="1" applyAlignment="1">
      <alignment horizontal="center"/>
      <protection/>
    </xf>
    <xf numFmtId="164" fontId="55" fillId="0" borderId="10" xfId="68" applyFont="1" applyFill="1" applyBorder="1" applyAlignment="1">
      <alignment horizontal="center"/>
      <protection/>
    </xf>
    <xf numFmtId="168" fontId="29" fillId="0" borderId="10" xfId="40" applyNumberFormat="1" applyFont="1" applyFill="1" applyBorder="1" applyAlignment="1" applyProtection="1">
      <alignment horizontal="center" vertical="center" wrapText="1"/>
      <protection/>
    </xf>
    <xf numFmtId="164" fontId="32" fillId="0" borderId="10" xfId="69" applyFont="1" applyFill="1" applyBorder="1" applyAlignment="1">
      <alignment horizontal="center"/>
      <protection/>
    </xf>
    <xf numFmtId="164" fontId="32" fillId="0" borderId="0" xfId="40" applyFont="1" applyFill="1" applyBorder="1" applyAlignment="1" applyProtection="1">
      <alignment vertical="top"/>
      <protection/>
    </xf>
    <xf numFmtId="164" fontId="32" fillId="0" borderId="10" xfId="40" applyFont="1" applyFill="1" applyBorder="1" applyAlignment="1" applyProtection="1">
      <alignment horizontal="left" vertical="center" wrapText="1" indent="6"/>
      <protection/>
    </xf>
    <xf numFmtId="167" fontId="32" fillId="0" borderId="17" xfId="40" applyNumberFormat="1" applyFont="1" applyFill="1" applyBorder="1" applyAlignment="1" applyProtection="1">
      <alignment horizontal="center" vertical="center" wrapText="1"/>
      <protection/>
    </xf>
    <xf numFmtId="171" fontId="32" fillId="0" borderId="17" xfId="40" applyNumberFormat="1" applyFont="1" applyFill="1" applyBorder="1" applyAlignment="1" applyProtection="1">
      <alignment horizontal="center" vertical="center" wrapText="1"/>
      <protection/>
    </xf>
    <xf numFmtId="167" fontId="32" fillId="0" borderId="17" xfId="40" applyNumberFormat="1" applyFont="1" applyFill="1" applyBorder="1" applyAlignment="1" applyProtection="1">
      <alignment horizontal="center" vertical="center" wrapText="1"/>
      <protection locked="0"/>
    </xf>
    <xf numFmtId="168" fontId="32" fillId="0" borderId="0" xfId="40" applyNumberFormat="1" applyFont="1" applyFill="1">
      <alignment/>
      <protection/>
    </xf>
    <xf numFmtId="164" fontId="32" fillId="0" borderId="0" xfId="40" applyFont="1" applyFill="1" applyAlignment="1">
      <alignment horizontal="center"/>
      <protection/>
    </xf>
    <xf numFmtId="168" fontId="32" fillId="0" borderId="10" xfId="40" applyNumberFormat="1" applyFont="1" applyFill="1" applyBorder="1" applyAlignment="1">
      <alignment horizontal="center" vertical="center"/>
      <protection/>
    </xf>
    <xf numFmtId="168" fontId="32" fillId="0" borderId="10" xfId="0" applyNumberFormat="1" applyFont="1" applyFill="1" applyBorder="1" applyAlignment="1">
      <alignment/>
    </xf>
    <xf numFmtId="164" fontId="38" fillId="0" borderId="17" xfId="0" applyFont="1" applyFill="1" applyBorder="1" applyAlignment="1">
      <alignment horizontal="center" wrapText="1"/>
    </xf>
    <xf numFmtId="164" fontId="32" fillId="0" borderId="17" xfId="0" applyFont="1" applyFill="1" applyBorder="1" applyAlignment="1">
      <alignment horizontal="center" vertical="center"/>
    </xf>
    <xf numFmtId="167" fontId="32" fillId="0" borderId="17" xfId="0" applyNumberFormat="1" applyFont="1" applyFill="1" applyBorder="1" applyAlignment="1">
      <alignment/>
    </xf>
    <xf numFmtId="167" fontId="32" fillId="0" borderId="10" xfId="0" applyNumberFormat="1" applyFont="1" applyFill="1" applyBorder="1" applyAlignment="1">
      <alignment horizontal="center"/>
    </xf>
    <xf numFmtId="164" fontId="0" fillId="0" borderId="10" xfId="0" applyFill="1" applyBorder="1" applyAlignment="1">
      <alignment horizontal="center"/>
    </xf>
    <xf numFmtId="167" fontId="22" fillId="0" borderId="10" xfId="0" applyNumberFormat="1" applyFont="1" applyFill="1" applyBorder="1" applyAlignment="1">
      <alignment/>
    </xf>
    <xf numFmtId="164" fontId="32" fillId="0" borderId="10" xfId="0" applyFont="1" applyFill="1" applyBorder="1" applyAlignment="1">
      <alignment horizontal="center" wrapText="1"/>
    </xf>
    <xf numFmtId="164" fontId="32" fillId="0" borderId="10" xfId="0" applyFont="1" applyFill="1" applyBorder="1" applyAlignment="1">
      <alignment horizontal="center" vertical="center"/>
    </xf>
    <xf numFmtId="167" fontId="32" fillId="0" borderId="10" xfId="0" applyNumberFormat="1" applyFont="1" applyFill="1" applyBorder="1" applyAlignment="1">
      <alignment/>
    </xf>
    <xf numFmtId="167" fontId="32" fillId="0" borderId="17" xfId="0" applyNumberFormat="1" applyFont="1" applyFill="1" applyBorder="1" applyAlignment="1">
      <alignment horizontal="center"/>
    </xf>
    <xf numFmtId="164" fontId="32" fillId="0" borderId="17" xfId="0" applyFont="1" applyFill="1" applyBorder="1" applyAlignment="1">
      <alignment horizontal="center" wrapText="1"/>
    </xf>
    <xf numFmtId="164" fontId="28" fillId="0" borderId="10" xfId="0" applyFont="1" applyBorder="1" applyAlignment="1">
      <alignment horizontal="center"/>
    </xf>
    <xf numFmtId="182" fontId="22" fillId="0" borderId="10" xfId="0" applyNumberFormat="1" applyFont="1" applyBorder="1" applyAlignment="1">
      <alignment horizontal="center"/>
    </xf>
    <xf numFmtId="167" fontId="22" fillId="0" borderId="10" xfId="0" applyNumberFormat="1" applyFont="1" applyBorder="1" applyAlignment="1">
      <alignment/>
    </xf>
    <xf numFmtId="167" fontId="41" fillId="0" borderId="10" xfId="0" applyNumberFormat="1" applyFont="1" applyFill="1" applyBorder="1" applyAlignment="1">
      <alignment/>
    </xf>
    <xf numFmtId="167" fontId="22" fillId="0" borderId="10" xfId="0" applyNumberFormat="1" applyFont="1" applyBorder="1" applyAlignment="1">
      <alignment horizontal="center"/>
    </xf>
    <xf numFmtId="168" fontId="32" fillId="0" borderId="0" xfId="0" applyNumberFormat="1" applyFont="1" applyBorder="1" applyAlignment="1">
      <alignment/>
    </xf>
    <xf numFmtId="164" fontId="32" fillId="0" borderId="0" xfId="0" applyFont="1" applyBorder="1" applyAlignment="1">
      <alignment horizontal="center" wrapText="1"/>
    </xf>
    <xf numFmtId="164" fontId="32" fillId="0" borderId="12" xfId="0" applyFont="1" applyBorder="1" applyAlignment="1">
      <alignment horizontal="right" vertical="center"/>
    </xf>
    <xf numFmtId="164" fontId="32" fillId="0" borderId="17" xfId="0" applyFont="1" applyBorder="1" applyAlignment="1">
      <alignment horizontal="center"/>
    </xf>
    <xf numFmtId="167" fontId="32" fillId="0" borderId="10" xfId="0" applyNumberFormat="1" applyFont="1" applyBorder="1" applyAlignment="1">
      <alignment horizontal="center"/>
    </xf>
    <xf numFmtId="164" fontId="22" fillId="0" borderId="10" xfId="0" applyFont="1" applyBorder="1" applyAlignment="1">
      <alignment/>
    </xf>
    <xf numFmtId="164" fontId="32" fillId="0" borderId="0" xfId="0" applyFont="1" applyBorder="1" applyAlignment="1">
      <alignment horizontal="center" vertical="center"/>
    </xf>
    <xf numFmtId="164" fontId="29" fillId="0" borderId="0" xfId="64" applyFont="1" applyFill="1" applyBorder="1" applyAlignment="1" applyProtection="1">
      <alignment horizontal="left" wrapText="1"/>
      <protection hidden="1"/>
    </xf>
    <xf numFmtId="164" fontId="30" fillId="0" borderId="0" xfId="40" applyFont="1" applyFill="1" applyAlignment="1">
      <alignment horizontal="center"/>
      <protection/>
    </xf>
    <xf numFmtId="164" fontId="32" fillId="0" borderId="0" xfId="64" applyFont="1" applyFill="1" applyAlignment="1" applyProtection="1">
      <alignment wrapText="1"/>
      <protection hidden="1"/>
    </xf>
    <xf numFmtId="164" fontId="22" fillId="0" borderId="0" xfId="40" applyFont="1" applyFill="1" applyBorder="1" applyAlignment="1">
      <alignment horizontal="left" wrapText="1"/>
      <protection/>
    </xf>
    <xf numFmtId="164" fontId="22" fillId="0" borderId="0" xfId="64" applyFont="1" applyFill="1" applyAlignment="1" applyProtection="1">
      <alignment wrapText="1"/>
      <protection hidden="1"/>
    </xf>
    <xf numFmtId="168" fontId="32" fillId="0" borderId="10" xfId="40" applyNumberFormat="1" applyFont="1" applyFill="1" applyBorder="1" applyAlignment="1" applyProtection="1">
      <alignment horizontal="center"/>
      <protection/>
    </xf>
    <xf numFmtId="164" fontId="32" fillId="0" borderId="10" xfId="40" applyFont="1" applyFill="1" applyBorder="1" applyAlignment="1">
      <alignment horizontal="center" wrapText="1"/>
      <protection/>
    </xf>
    <xf numFmtId="164" fontId="29" fillId="0" borderId="10" xfId="40" applyFont="1" applyFill="1" applyBorder="1" applyAlignment="1">
      <alignment wrapText="1"/>
      <protection/>
    </xf>
    <xf numFmtId="168" fontId="32" fillId="0" borderId="10" xfId="0" applyNumberFormat="1" applyFont="1" applyFill="1" applyBorder="1" applyAlignment="1">
      <alignment horizontal="left"/>
    </xf>
    <xf numFmtId="164" fontId="32" fillId="0" borderId="10" xfId="0" applyFont="1" applyFill="1" applyBorder="1" applyAlignment="1">
      <alignment horizontal="center"/>
    </xf>
    <xf numFmtId="167" fontId="32" fillId="0" borderId="10" xfId="0" applyNumberFormat="1" applyFont="1" applyFill="1" applyBorder="1" applyAlignment="1">
      <alignment/>
    </xf>
    <xf numFmtId="167" fontId="32" fillId="0" borderId="10" xfId="0" applyNumberFormat="1" applyFont="1" applyFill="1" applyBorder="1" applyAlignment="1">
      <alignment horizontal="center" wrapText="1"/>
    </xf>
    <xf numFmtId="164" fontId="32" fillId="0" borderId="10" xfId="0" applyFont="1" applyFill="1" applyBorder="1" applyAlignment="1">
      <alignment/>
    </xf>
    <xf numFmtId="167" fontId="32" fillId="0" borderId="10" xfId="0" applyNumberFormat="1" applyFont="1" applyFill="1" applyBorder="1" applyAlignment="1">
      <alignment horizontal="center" wrapText="1"/>
    </xf>
    <xf numFmtId="164" fontId="38" fillId="0" borderId="17" xfId="0" applyFont="1" applyBorder="1" applyAlignment="1">
      <alignment horizontal="center" wrapText="1"/>
    </xf>
    <xf numFmtId="164" fontId="32" fillId="0" borderId="10" xfId="40" applyFont="1" applyFill="1" applyBorder="1" applyAlignment="1">
      <alignment horizontal="left" vertical="center"/>
      <protection/>
    </xf>
    <xf numFmtId="164" fontId="29" fillId="0" borderId="10" xfId="40" applyFont="1" applyFill="1" applyBorder="1" applyAlignment="1">
      <alignment horizontal="center" wrapText="1"/>
      <protection/>
    </xf>
    <xf numFmtId="164" fontId="32" fillId="0" borderId="17" xfId="40" applyFont="1" applyFill="1" applyBorder="1">
      <alignment/>
      <protection/>
    </xf>
    <xf numFmtId="167" fontId="32" fillId="0" borderId="10" xfId="0" applyNumberFormat="1" applyFont="1" applyFill="1" applyBorder="1" applyAlignment="1">
      <alignment horizontal="center"/>
    </xf>
    <xf numFmtId="164" fontId="0" fillId="0" borderId="17" xfId="0" applyFill="1" applyBorder="1" applyAlignment="1">
      <alignment/>
    </xf>
    <xf numFmtId="164" fontId="32" fillId="0" borderId="10" xfId="40" applyFont="1" applyFill="1" applyBorder="1" applyAlignment="1">
      <alignment horizontal="left"/>
      <protection/>
    </xf>
    <xf numFmtId="164" fontId="29" fillId="0" borderId="10" xfId="40" applyFont="1" applyFill="1" applyBorder="1" applyAlignment="1">
      <alignment/>
      <protection/>
    </xf>
    <xf numFmtId="164" fontId="32" fillId="0" borderId="10" xfId="40" applyFont="1" applyFill="1" applyBorder="1" applyAlignment="1">
      <alignment horizontal="center"/>
      <protection/>
    </xf>
    <xf numFmtId="168" fontId="32" fillId="0" borderId="0" xfId="40" applyNumberFormat="1" applyFont="1" applyFill="1" applyAlignment="1">
      <alignment horizontal="right"/>
      <protection/>
    </xf>
    <xf numFmtId="164" fontId="32" fillId="0" borderId="18" xfId="40" applyFont="1" applyFill="1" applyBorder="1">
      <alignment/>
      <protection/>
    </xf>
    <xf numFmtId="164" fontId="30" fillId="0" borderId="0" xfId="40" applyFont="1" applyFill="1" applyAlignment="1">
      <alignment horizontal="left"/>
      <protection/>
    </xf>
    <xf numFmtId="164" fontId="32" fillId="0" borderId="0" xfId="40" applyFont="1" applyFill="1" applyAlignment="1" applyProtection="1">
      <alignment horizontal="center" vertical="center" wrapText="1"/>
      <protection locked="0"/>
    </xf>
    <xf numFmtId="164" fontId="32" fillId="0" borderId="0" xfId="40" applyFont="1" applyFill="1" applyBorder="1" applyAlignment="1" applyProtection="1">
      <alignment horizontal="center" vertical="center" wrapText="1"/>
      <protection locked="0"/>
    </xf>
    <xf numFmtId="164" fontId="27" fillId="25" borderId="17" xfId="20" applyFont="1" applyFill="1" applyBorder="1" applyAlignment="1" applyProtection="1">
      <alignment horizontal="center" vertical="center" wrapText="1"/>
      <protection/>
    </xf>
    <xf numFmtId="171" fontId="27" fillId="25" borderId="17" xfId="20" applyNumberFormat="1" applyFont="1" applyFill="1" applyBorder="1" applyAlignment="1">
      <alignment horizontal="center" wrapText="1"/>
      <protection/>
    </xf>
    <xf numFmtId="171" fontId="27" fillId="25" borderId="17" xfId="65" applyNumberFormat="1" applyFont="1" applyFill="1" applyBorder="1" applyAlignment="1">
      <alignment horizontal="center"/>
      <protection/>
    </xf>
    <xf numFmtId="167" fontId="32" fillId="0" borderId="10" xfId="40" applyNumberFormat="1" applyFont="1" applyFill="1" applyBorder="1">
      <alignment/>
      <protection/>
    </xf>
    <xf numFmtId="171" fontId="32" fillId="0" borderId="10" xfId="40" applyNumberFormat="1" applyFont="1" applyFill="1" applyBorder="1">
      <alignment/>
      <protection/>
    </xf>
    <xf numFmtId="164" fontId="41" fillId="25" borderId="17" xfId="20" applyFont="1" applyFill="1" applyBorder="1" applyAlignment="1">
      <alignment horizontal="center"/>
      <protection/>
    </xf>
    <xf numFmtId="164" fontId="51" fillId="25" borderId="17" xfId="20" applyFont="1" applyFill="1" applyBorder="1" applyAlignment="1" applyProtection="1">
      <alignment horizontal="left" vertical="center" wrapText="1"/>
      <protection/>
    </xf>
    <xf numFmtId="171" fontId="32" fillId="0" borderId="10" xfId="40" applyNumberFormat="1" applyFont="1" applyFill="1" applyBorder="1" applyAlignment="1" applyProtection="1">
      <alignment horizontal="center" vertical="center" wrapText="1"/>
      <protection locked="0"/>
    </xf>
    <xf numFmtId="164" fontId="51" fillId="25" borderId="17" xfId="20" applyFont="1" applyFill="1" applyBorder="1" applyAlignment="1">
      <alignment vertical="top" wrapText="1"/>
      <protection/>
    </xf>
    <xf numFmtId="167" fontId="27" fillId="25" borderId="17" xfId="65" applyNumberFormat="1" applyFont="1" applyFill="1" applyBorder="1" applyAlignment="1">
      <alignment horizontal="center" vertical="center" wrapText="1"/>
      <protection/>
    </xf>
    <xf numFmtId="164" fontId="54" fillId="25" borderId="17" xfId="65" applyFont="1" applyFill="1" applyBorder="1" applyAlignment="1">
      <alignment wrapText="1"/>
      <protection/>
    </xf>
    <xf numFmtId="164" fontId="51" fillId="25" borderId="52" xfId="65" applyFont="1" applyFill="1" applyBorder="1" applyAlignment="1">
      <alignment vertical="center" wrapText="1"/>
      <protection/>
    </xf>
    <xf numFmtId="164" fontId="54" fillId="25" borderId="0" xfId="0" applyFont="1" applyFill="1" applyAlignment="1">
      <alignment horizontal="left" wrapText="1"/>
    </xf>
    <xf numFmtId="164" fontId="54" fillId="25" borderId="53" xfId="0" applyFont="1" applyFill="1" applyBorder="1" applyAlignment="1">
      <alignment wrapText="1"/>
    </xf>
    <xf numFmtId="164" fontId="32" fillId="25" borderId="0" xfId="41" applyFont="1" applyFill="1" applyAlignment="1">
      <alignment horizontal="center" vertical="center" wrapText="1"/>
      <protection/>
    </xf>
    <xf numFmtId="164" fontId="26" fillId="25" borderId="10" xfId="41" applyFont="1" applyFill="1" applyBorder="1" applyAlignment="1" applyProtection="1">
      <alignment horizontal="center" vertical="center" wrapText="1"/>
      <protection/>
    </xf>
    <xf numFmtId="164" fontId="32" fillId="25" borderId="0" xfId="41" applyFont="1" applyFill="1" applyBorder="1" applyAlignment="1">
      <alignment horizontal="center" vertical="center" wrapText="1"/>
      <protection/>
    </xf>
    <xf numFmtId="164" fontId="32" fillId="25" borderId="10" xfId="41" applyFont="1" applyFill="1" applyBorder="1" applyAlignment="1">
      <alignment horizontal="center" vertical="center" wrapText="1"/>
      <protection/>
    </xf>
    <xf numFmtId="164" fontId="52" fillId="25" borderId="17" xfId="0" applyFont="1" applyFill="1" applyBorder="1" applyAlignment="1">
      <alignment horizontal="left"/>
    </xf>
    <xf numFmtId="164" fontId="0" fillId="25" borderId="0" xfId="0" applyFill="1" applyAlignment="1">
      <alignment/>
    </xf>
    <xf numFmtId="164" fontId="27" fillId="25" borderId="17" xfId="0" applyFont="1" applyFill="1" applyBorder="1" applyAlignment="1">
      <alignment horizontal="center"/>
    </xf>
    <xf numFmtId="166" fontId="51" fillId="25" borderId="17" xfId="65" applyNumberFormat="1" applyFont="1" applyFill="1" applyBorder="1" applyAlignment="1">
      <alignment horizontal="left" vertical="center" wrapText="1"/>
      <protection/>
    </xf>
    <xf numFmtId="164" fontId="27" fillId="25" borderId="17" xfId="65" applyFont="1" applyFill="1" applyBorder="1" applyAlignment="1">
      <alignment horizontal="center"/>
      <protection/>
    </xf>
    <xf numFmtId="180" fontId="27" fillId="25" borderId="17" xfId="65" applyNumberFormat="1" applyFont="1" applyFill="1" applyBorder="1" applyAlignment="1">
      <alignment horizontal="center" vertical="center"/>
      <protection/>
    </xf>
    <xf numFmtId="174" fontId="27" fillId="25" borderId="17" xfId="0" applyNumberFormat="1" applyFont="1" applyFill="1" applyBorder="1" applyAlignment="1">
      <alignment horizontal="center" vertical="center" wrapText="1"/>
    </xf>
    <xf numFmtId="167" fontId="27" fillId="25" borderId="17" xfId="0" applyNumberFormat="1" applyFont="1" applyFill="1" applyBorder="1" applyAlignment="1">
      <alignment horizontal="center" vertical="center" wrapText="1"/>
    </xf>
    <xf numFmtId="164" fontId="27" fillId="25" borderId="17" xfId="0" applyFont="1" applyFill="1" applyBorder="1" applyAlignment="1">
      <alignment horizontal="center" vertical="center" wrapText="1"/>
    </xf>
    <xf numFmtId="164" fontId="52" fillId="25" borderId="17" xfId="0" applyFont="1" applyFill="1" applyBorder="1" applyAlignment="1">
      <alignment horizontal="center"/>
    </xf>
    <xf numFmtId="167" fontId="27" fillId="25" borderId="17" xfId="42" applyNumberFormat="1" applyFont="1" applyFill="1" applyBorder="1" applyAlignment="1">
      <alignment horizontal="center" vertical="center"/>
      <protection/>
    </xf>
    <xf numFmtId="164" fontId="57" fillId="25" borderId="17" xfId="0" applyFont="1" applyFill="1" applyBorder="1" applyAlignment="1">
      <alignment horizontal="center" vertical="center" wrapText="1"/>
    </xf>
    <xf numFmtId="164" fontId="20" fillId="25" borderId="0" xfId="0" applyFont="1" applyFill="1" applyAlignment="1">
      <alignment/>
    </xf>
    <xf numFmtId="166" fontId="51" fillId="0" borderId="17" xfId="65" applyNumberFormat="1" applyFont="1" applyFill="1" applyBorder="1" applyAlignment="1">
      <alignment horizontal="left" vertical="center" wrapText="1"/>
      <protection/>
    </xf>
    <xf numFmtId="164" fontId="27" fillId="0" borderId="17" xfId="65" applyFont="1" applyFill="1" applyBorder="1" applyAlignment="1">
      <alignment horizontal="center"/>
      <protection/>
    </xf>
    <xf numFmtId="167" fontId="27" fillId="0" borderId="17" xfId="65" applyNumberFormat="1" applyFont="1" applyFill="1" applyBorder="1" applyAlignment="1">
      <alignment horizontal="center" vertical="center" wrapText="1"/>
      <protection/>
    </xf>
    <xf numFmtId="167" fontId="27" fillId="0" borderId="17" xfId="65" applyNumberFormat="1" applyFont="1" applyFill="1" applyBorder="1" applyAlignment="1">
      <alignment horizontal="center" vertical="center"/>
      <protection/>
    </xf>
    <xf numFmtId="174" fontId="27" fillId="0" borderId="17" xfId="0" applyNumberFormat="1" applyFont="1" applyFill="1" applyBorder="1" applyAlignment="1">
      <alignment horizontal="center" vertical="center" wrapText="1"/>
    </xf>
    <xf numFmtId="164" fontId="51" fillId="0" borderId="17" xfId="65" applyFont="1" applyFill="1" applyBorder="1" applyAlignment="1">
      <alignment horizontal="left" vertical="center" wrapText="1"/>
      <protection/>
    </xf>
    <xf numFmtId="180" fontId="27" fillId="0" borderId="17" xfId="65" applyNumberFormat="1" applyFont="1" applyFill="1" applyBorder="1" applyAlignment="1">
      <alignment horizontal="center" vertical="center" wrapText="1"/>
      <protection/>
    </xf>
    <xf numFmtId="164" fontId="27" fillId="25" borderId="17" xfId="0" applyFont="1" applyFill="1" applyBorder="1" applyAlignment="1">
      <alignment horizontal="center" wrapText="1"/>
    </xf>
    <xf numFmtId="172" fontId="27" fillId="0" borderId="17" xfId="65" applyNumberFormat="1" applyFont="1" applyFill="1" applyBorder="1" applyAlignment="1">
      <alignment horizontal="center"/>
      <protection/>
    </xf>
    <xf numFmtId="167" fontId="27" fillId="0" borderId="17" xfId="0" applyNumberFormat="1" applyFont="1" applyFill="1" applyBorder="1" applyAlignment="1">
      <alignment horizontal="center" vertical="center" wrapText="1"/>
    </xf>
    <xf numFmtId="164" fontId="51" fillId="0" borderId="17" xfId="65" applyFont="1" applyFill="1" applyBorder="1" applyAlignment="1">
      <alignment horizontal="justify" vertical="center" wrapText="1"/>
      <protection/>
    </xf>
    <xf numFmtId="164" fontId="27" fillId="0" borderId="17" xfId="20" applyFont="1" applyFill="1" applyBorder="1" applyAlignment="1" applyProtection="1">
      <alignment horizontal="center" vertical="center" wrapText="1"/>
      <protection/>
    </xf>
    <xf numFmtId="172" fontId="27" fillId="0" borderId="17" xfId="20" applyNumberFormat="1" applyFont="1" applyFill="1" applyBorder="1" applyAlignment="1" applyProtection="1">
      <alignment horizontal="center" vertical="center" wrapText="1"/>
      <protection/>
    </xf>
    <xf numFmtId="167" fontId="27" fillId="0" borderId="17" xfId="20" applyNumberFormat="1" applyFont="1" applyFill="1" applyBorder="1" applyAlignment="1">
      <alignment horizontal="center" vertical="center" wrapText="1"/>
      <protection/>
    </xf>
    <xf numFmtId="164" fontId="54" fillId="0" borderId="17" xfId="65" applyFont="1" applyFill="1" applyBorder="1" applyAlignment="1">
      <alignment horizontal="left" vertical="center" wrapText="1"/>
      <protection/>
    </xf>
    <xf numFmtId="164" fontId="51" fillId="0" borderId="17" xfId="20" applyFont="1" applyFill="1" applyBorder="1" applyAlignment="1" applyProtection="1">
      <alignment horizontal="left" vertical="center" wrapText="1"/>
      <protection/>
    </xf>
    <xf numFmtId="174" fontId="27" fillId="0" borderId="17" xfId="0" applyNumberFormat="1" applyFont="1" applyFill="1" applyBorder="1" applyAlignment="1" applyProtection="1">
      <alignment horizontal="center" vertical="center" wrapText="1"/>
      <protection/>
    </xf>
    <xf numFmtId="167" fontId="27" fillId="0" borderId="17" xfId="0" applyNumberFormat="1" applyFont="1" applyFill="1" applyBorder="1" applyAlignment="1" applyProtection="1">
      <alignment horizontal="center" vertical="center" wrapText="1"/>
      <protection/>
    </xf>
    <xf numFmtId="167" fontId="27" fillId="25" borderId="17" xfId="0" applyNumberFormat="1" applyFont="1" applyFill="1" applyBorder="1" applyAlignment="1" applyProtection="1">
      <alignment horizontal="center" vertical="center" wrapText="1"/>
      <protection/>
    </xf>
    <xf numFmtId="164" fontId="58" fillId="25" borderId="17" xfId="0" applyFont="1" applyFill="1" applyBorder="1" applyAlignment="1">
      <alignment horizontal="left" vertical="center"/>
    </xf>
    <xf numFmtId="167" fontId="58" fillId="25" borderId="17" xfId="0" applyNumberFormat="1" applyFont="1" applyFill="1" applyBorder="1" applyAlignment="1">
      <alignment horizontal="center" vertical="center" wrapText="1"/>
    </xf>
    <xf numFmtId="164" fontId="58" fillId="25" borderId="17" xfId="0" applyFont="1" applyFill="1" applyBorder="1" applyAlignment="1">
      <alignment horizontal="center" vertical="center" wrapText="1"/>
    </xf>
    <xf numFmtId="177" fontId="58" fillId="25" borderId="17" xfId="0" applyNumberFormat="1" applyFont="1" applyFill="1" applyBorder="1" applyAlignment="1">
      <alignment horizontal="center" vertical="center" wrapText="1"/>
    </xf>
    <xf numFmtId="164" fontId="27" fillId="25" borderId="17" xfId="0" applyFont="1" applyFill="1" applyBorder="1" applyAlignment="1">
      <alignment horizontal="center"/>
    </xf>
    <xf numFmtId="164" fontId="27" fillId="25" borderId="17" xfId="66" applyFont="1" applyFill="1" applyBorder="1" applyAlignment="1">
      <alignment horizontal="center"/>
      <protection/>
    </xf>
    <xf numFmtId="180" fontId="27" fillId="25" borderId="17" xfId="21" applyNumberFormat="1" applyFont="1" applyFill="1" applyBorder="1" applyAlignment="1">
      <alignment horizontal="center" vertical="center" wrapText="1"/>
      <protection/>
    </xf>
    <xf numFmtId="170" fontId="27" fillId="25" borderId="17" xfId="21" applyNumberFormat="1" applyFont="1" applyFill="1" applyBorder="1" applyAlignment="1">
      <alignment horizontal="center" vertical="center"/>
      <protection/>
    </xf>
    <xf numFmtId="167" fontId="27" fillId="25" borderId="17" xfId="65" applyNumberFormat="1" applyFont="1" applyFill="1" applyBorder="1" applyAlignment="1">
      <alignment horizontal="center" vertical="center"/>
      <protection/>
    </xf>
    <xf numFmtId="170" fontId="27" fillId="25" borderId="17" xfId="0" applyNumberFormat="1" applyFont="1" applyFill="1" applyBorder="1" applyAlignment="1">
      <alignment horizontal="center" vertical="center" wrapText="1"/>
    </xf>
    <xf numFmtId="174" fontId="27" fillId="25" borderId="17" xfId="0" applyNumberFormat="1" applyFont="1" applyFill="1" applyBorder="1" applyAlignment="1">
      <alignment horizontal="center" vertical="center" wrapText="1"/>
    </xf>
    <xf numFmtId="167" fontId="27" fillId="25" borderId="17" xfId="0" applyNumberFormat="1" applyFont="1" applyFill="1" applyBorder="1" applyAlignment="1">
      <alignment horizontal="center" vertical="center" wrapText="1"/>
    </xf>
    <xf numFmtId="164" fontId="27" fillId="25" borderId="17" xfId="0" applyFont="1" applyFill="1" applyBorder="1" applyAlignment="1">
      <alignment horizontal="center" vertical="center" wrapText="1"/>
    </xf>
    <xf numFmtId="164" fontId="27" fillId="25" borderId="17" xfId="0" applyFont="1" applyFill="1" applyBorder="1" applyAlignment="1">
      <alignment horizontal="center" wrapText="1"/>
    </xf>
    <xf numFmtId="168" fontId="27" fillId="25" borderId="17" xfId="65" applyNumberFormat="1" applyFont="1" applyFill="1" applyBorder="1" applyAlignment="1">
      <alignment horizontal="center"/>
      <protection/>
    </xf>
    <xf numFmtId="164" fontId="59" fillId="25" borderId="0" xfId="0" applyFont="1" applyFill="1" applyAlignment="1">
      <alignment/>
    </xf>
    <xf numFmtId="164" fontId="52" fillId="25" borderId="17" xfId="0" applyFont="1" applyFill="1" applyBorder="1" applyAlignment="1">
      <alignment horizontal="center"/>
    </xf>
    <xf numFmtId="164" fontId="51" fillId="25" borderId="17" xfId="0" applyFont="1" applyFill="1" applyBorder="1" applyAlignment="1">
      <alignment wrapText="1"/>
    </xf>
    <xf numFmtId="167" fontId="27" fillId="25" borderId="17" xfId="21" applyNumberFormat="1" applyFont="1" applyFill="1" applyBorder="1" applyAlignment="1">
      <alignment horizontal="center" vertical="center" wrapText="1"/>
      <protection/>
    </xf>
    <xf numFmtId="164" fontId="54" fillId="25" borderId="17" xfId="0" applyFont="1" applyFill="1" applyBorder="1" applyAlignment="1">
      <alignment horizontal="left" wrapText="1"/>
    </xf>
    <xf numFmtId="164" fontId="51" fillId="25" borderId="17" xfId="0" applyFont="1" applyFill="1" applyBorder="1" applyAlignment="1">
      <alignment horizontal="left" wrapText="1"/>
    </xf>
    <xf numFmtId="166" fontId="27" fillId="25" borderId="17" xfId="0" applyNumberFormat="1" applyFont="1" applyFill="1" applyBorder="1" applyAlignment="1" applyProtection="1">
      <alignment horizontal="center" vertical="top" wrapText="1"/>
      <protection/>
    </xf>
    <xf numFmtId="164" fontId="59" fillId="25" borderId="0" xfId="0" applyFont="1" applyFill="1" applyAlignment="1">
      <alignment horizontal="center"/>
    </xf>
    <xf numFmtId="164" fontId="58" fillId="25" borderId="17" xfId="0" applyFont="1" applyFill="1" applyBorder="1" applyAlignment="1">
      <alignment vertical="center"/>
    </xf>
    <xf numFmtId="172" fontId="58" fillId="25" borderId="17" xfId="0" applyNumberFormat="1" applyFont="1" applyFill="1" applyBorder="1" applyAlignment="1">
      <alignment horizontal="center" vertical="center" wrapText="1"/>
    </xf>
    <xf numFmtId="172" fontId="60" fillId="25" borderId="17" xfId="0" applyNumberFormat="1" applyFont="1" applyFill="1" applyBorder="1" applyAlignment="1">
      <alignment horizontal="center" vertical="center" wrapText="1"/>
    </xf>
    <xf numFmtId="164" fontId="51" fillId="25" borderId="17" xfId="20" applyFont="1" applyFill="1" applyBorder="1" applyAlignment="1" applyProtection="1">
      <alignment horizontal="justify" vertical="center" wrapText="1"/>
      <protection/>
    </xf>
    <xf numFmtId="172" fontId="61" fillId="25" borderId="17" xfId="20" applyNumberFormat="1" applyFont="1" applyFill="1" applyBorder="1" applyAlignment="1" applyProtection="1">
      <alignment horizontal="center" vertical="center" wrapText="1"/>
      <protection/>
    </xf>
    <xf numFmtId="167" fontId="27" fillId="25" borderId="17" xfId="20" applyNumberFormat="1" applyFont="1" applyFill="1" applyBorder="1" applyAlignment="1">
      <alignment horizontal="center" vertical="center" wrapText="1"/>
      <protection/>
    </xf>
    <xf numFmtId="164" fontId="27" fillId="25" borderId="17" xfId="20" applyFont="1" applyFill="1" applyBorder="1" applyAlignment="1">
      <alignment horizontal="center" vertical="center" wrapText="1"/>
      <protection/>
    </xf>
    <xf numFmtId="164" fontId="54" fillId="25" borderId="17" xfId="0" applyFont="1" applyFill="1" applyBorder="1" applyAlignment="1">
      <alignment horizontal="justify" vertical="center"/>
    </xf>
    <xf numFmtId="172" fontId="27" fillId="25" borderId="17" xfId="20" applyNumberFormat="1" applyFont="1" applyFill="1" applyBorder="1" applyAlignment="1" applyProtection="1">
      <alignment horizontal="center" vertical="center" wrapText="1"/>
      <protection/>
    </xf>
    <xf numFmtId="164" fontId="51" fillId="25" borderId="17" xfId="20" applyFont="1" applyFill="1" applyBorder="1" applyAlignment="1" applyProtection="1">
      <alignment horizontal="left" vertical="center" wrapText="1"/>
      <protection/>
    </xf>
    <xf numFmtId="172" fontId="27" fillId="25" borderId="17" xfId="0" applyNumberFormat="1" applyFont="1" applyFill="1" applyBorder="1" applyAlignment="1">
      <alignment horizontal="center"/>
    </xf>
    <xf numFmtId="164" fontId="27" fillId="25" borderId="17" xfId="20" applyFont="1" applyFill="1" applyBorder="1" applyAlignment="1">
      <alignment horizontal="center" wrapText="1"/>
      <protection/>
    </xf>
    <xf numFmtId="168" fontId="27" fillId="25" borderId="17" xfId="65" applyNumberFormat="1" applyFont="1" applyFill="1" applyBorder="1" applyAlignment="1">
      <alignment horizontal="center"/>
      <protection/>
    </xf>
    <xf numFmtId="164" fontId="58" fillId="25" borderId="17" xfId="20" applyFont="1" applyFill="1" applyBorder="1" applyAlignment="1">
      <alignment horizontal="center" vertical="center" wrapText="1"/>
      <protection/>
    </xf>
    <xf numFmtId="164" fontId="62" fillId="25" borderId="0" xfId="0" applyFont="1" applyFill="1" applyAlignment="1">
      <alignment/>
    </xf>
    <xf numFmtId="164" fontId="52" fillId="25" borderId="17" xfId="0" applyFont="1" applyFill="1" applyBorder="1" applyAlignment="1">
      <alignment horizontal="left" vertical="center"/>
    </xf>
    <xf numFmtId="172" fontId="27" fillId="25" borderId="17" xfId="65" applyNumberFormat="1" applyFont="1" applyFill="1" applyBorder="1" applyAlignment="1">
      <alignment horizontal="center" vertical="center"/>
      <protection/>
    </xf>
    <xf numFmtId="172" fontId="27" fillId="0" borderId="17" xfId="65" applyNumberFormat="1" applyFont="1" applyFill="1" applyBorder="1" applyAlignment="1">
      <alignment horizontal="center" vertical="center"/>
      <protection/>
    </xf>
    <xf numFmtId="164" fontId="54" fillId="25" borderId="17" xfId="0" applyFont="1" applyFill="1" applyBorder="1" applyAlignment="1">
      <alignment horizontal="justify" vertical="center"/>
    </xf>
    <xf numFmtId="172" fontId="23" fillId="0" borderId="17" xfId="20" applyNumberFormat="1" applyFont="1" applyFill="1" applyBorder="1" applyAlignment="1" applyProtection="1">
      <alignment horizontal="center" vertical="center" wrapText="1"/>
      <protection/>
    </xf>
    <xf numFmtId="172" fontId="58" fillId="25" borderId="17" xfId="65" applyNumberFormat="1" applyFont="1" applyFill="1" applyBorder="1" applyAlignment="1">
      <alignment horizontal="center" vertical="center"/>
      <protection/>
    </xf>
    <xf numFmtId="164" fontId="27" fillId="25" borderId="17" xfId="20" applyFont="1" applyFill="1" applyBorder="1" applyAlignment="1">
      <alignment horizontal="center"/>
      <protection/>
    </xf>
    <xf numFmtId="164" fontId="52" fillId="25" borderId="17" xfId="20" applyFont="1" applyFill="1" applyBorder="1" applyAlignment="1">
      <alignment horizontal="center"/>
      <protection/>
    </xf>
    <xf numFmtId="167" fontId="58" fillId="25" borderId="17" xfId="0" applyNumberFormat="1" applyFont="1" applyFill="1" applyBorder="1" applyAlignment="1">
      <alignment horizontal="center" vertical="center"/>
    </xf>
    <xf numFmtId="172" fontId="27" fillId="25" borderId="17" xfId="65" applyNumberFormat="1" applyFont="1" applyFill="1" applyBorder="1" applyAlignment="1">
      <alignment horizontal="center"/>
      <protection/>
    </xf>
    <xf numFmtId="164" fontId="27" fillId="25" borderId="17" xfId="66" applyFont="1" applyFill="1" applyBorder="1" applyAlignment="1">
      <alignment horizontal="center"/>
      <protection/>
    </xf>
    <xf numFmtId="167" fontId="27" fillId="25" borderId="17" xfId="21" applyNumberFormat="1" applyFont="1" applyFill="1" applyBorder="1" applyAlignment="1">
      <alignment horizontal="center" vertical="center" wrapText="1"/>
      <protection/>
    </xf>
    <xf numFmtId="170" fontId="27" fillId="25" borderId="17" xfId="21" applyNumberFormat="1" applyFont="1" applyFill="1" applyBorder="1" applyAlignment="1">
      <alignment horizontal="center" vertical="center"/>
      <protection/>
    </xf>
    <xf numFmtId="170" fontId="27" fillId="25" borderId="17" xfId="0" applyNumberFormat="1" applyFont="1" applyFill="1" applyBorder="1" applyAlignment="1">
      <alignment horizontal="center" vertical="center" wrapText="1"/>
    </xf>
    <xf numFmtId="174" fontId="58" fillId="25" borderId="17" xfId="0" applyNumberFormat="1" applyFont="1" applyFill="1" applyBorder="1" applyAlignment="1">
      <alignment horizontal="center" vertical="center"/>
    </xf>
    <xf numFmtId="177" fontId="58" fillId="25" borderId="17" xfId="0" applyNumberFormat="1" applyFont="1" applyFill="1" applyBorder="1" applyAlignment="1">
      <alignment horizontal="center" vertical="center"/>
    </xf>
    <xf numFmtId="174" fontId="60" fillId="25" borderId="0" xfId="0" applyNumberFormat="1" applyFont="1" applyFill="1" applyBorder="1" applyAlignment="1">
      <alignment horizontal="center" vertical="center"/>
    </xf>
    <xf numFmtId="174" fontId="58" fillId="25" borderId="0" xfId="0" applyNumberFormat="1" applyFont="1" applyFill="1" applyBorder="1" applyAlignment="1">
      <alignment horizontal="center" vertical="center"/>
    </xf>
    <xf numFmtId="164" fontId="29" fillId="25" borderId="0" xfId="64" applyFont="1" applyFill="1" applyBorder="1" applyAlignment="1" applyProtection="1">
      <alignment horizontal="left"/>
      <protection hidden="1"/>
    </xf>
    <xf numFmtId="164" fontId="25" fillId="25" borderId="0" xfId="64" applyFont="1" applyFill="1" applyBorder="1" applyAlignment="1" applyProtection="1">
      <alignment horizontal="left"/>
      <protection hidden="1"/>
    </xf>
    <xf numFmtId="164" fontId="22" fillId="25" borderId="0" xfId="41" applyFont="1" applyFill="1" applyAlignment="1">
      <alignment horizontal="center" vertical="center" wrapText="1"/>
      <protection/>
    </xf>
    <xf numFmtId="172" fontId="22" fillId="25" borderId="0" xfId="41" applyNumberFormat="1" applyFont="1" applyFill="1" applyAlignment="1">
      <alignment horizontal="center" vertical="center" wrapText="1"/>
      <protection/>
    </xf>
    <xf numFmtId="164" fontId="37" fillId="25" borderId="0" xfId="41" applyFont="1" applyFill="1" applyBorder="1" applyAlignment="1">
      <alignment horizontal="center" vertical="center"/>
      <protection/>
    </xf>
    <xf numFmtId="164" fontId="22" fillId="25" borderId="0" xfId="41" applyFont="1" applyFill="1" applyAlignment="1" applyProtection="1">
      <alignment horizontal="center" vertical="center"/>
      <protection/>
    </xf>
    <xf numFmtId="164" fontId="4" fillId="25" borderId="0" xfId="41" applyFont="1" applyFill="1" applyAlignment="1" applyProtection="1">
      <alignment horizontal="center" vertical="center"/>
      <protection/>
    </xf>
    <xf numFmtId="164" fontId="32" fillId="25" borderId="0" xfId="64" applyFont="1" applyFill="1" applyProtection="1">
      <alignment/>
      <protection hidden="1"/>
    </xf>
    <xf numFmtId="164" fontId="23" fillId="25" borderId="0" xfId="64" applyFont="1" applyFill="1" applyProtection="1">
      <alignment/>
      <protection hidden="1"/>
    </xf>
    <xf numFmtId="164" fontId="23" fillId="25" borderId="0" xfId="41" applyFont="1" applyFill="1" applyAlignment="1">
      <alignment horizontal="center"/>
      <protection/>
    </xf>
    <xf numFmtId="164" fontId="23" fillId="25" borderId="0" xfId="64" applyFont="1" applyFill="1" applyAlignment="1" applyProtection="1">
      <alignment horizontal="left"/>
      <protection hidden="1"/>
    </xf>
    <xf numFmtId="164" fontId="23" fillId="25" borderId="0" xfId="64" applyFont="1" applyFill="1" applyAlignment="1" applyProtection="1">
      <alignment/>
      <protection hidden="1"/>
    </xf>
    <xf numFmtId="164" fontId="23" fillId="25" borderId="0" xfId="64" applyFont="1" applyFill="1" applyBorder="1" applyAlignment="1" applyProtection="1">
      <alignment horizontal="left"/>
      <protection hidden="1"/>
    </xf>
    <xf numFmtId="164" fontId="4" fillId="0" borderId="0" xfId="40" applyFont="1" applyFill="1" applyAlignment="1">
      <alignment horizontal="center" vertical="center" wrapText="1"/>
      <protection/>
    </xf>
    <xf numFmtId="164" fontId="4" fillId="0" borderId="0" xfId="40" applyFont="1" applyFill="1" applyBorder="1" applyAlignment="1">
      <alignment horizontal="center" vertical="center" wrapText="1"/>
      <protection/>
    </xf>
    <xf numFmtId="164" fontId="29" fillId="0" borderId="10" xfId="40" applyFont="1" applyFill="1" applyBorder="1" applyAlignment="1">
      <alignment horizontal="left"/>
      <protection/>
    </xf>
    <xf numFmtId="164" fontId="44" fillId="0" borderId="10" xfId="40" applyFont="1" applyFill="1" applyBorder="1" applyAlignment="1">
      <alignment horizontal="center"/>
      <protection/>
    </xf>
    <xf numFmtId="164" fontId="22" fillId="25" borderId="17" xfId="65" applyFont="1" applyFill="1" applyBorder="1" applyAlignment="1">
      <alignment horizontal="left" vertical="center" wrapText="1"/>
      <protection/>
    </xf>
    <xf numFmtId="164" fontId="41" fillId="25" borderId="17" xfId="65" applyFont="1" applyFill="1" applyBorder="1" applyAlignment="1">
      <alignment horizontal="center"/>
      <protection/>
    </xf>
    <xf numFmtId="167" fontId="41" fillId="25" borderId="17" xfId="65" applyNumberFormat="1" applyFont="1" applyFill="1" applyBorder="1" applyAlignment="1">
      <alignment horizontal="center" vertical="center" wrapText="1"/>
      <protection/>
    </xf>
    <xf numFmtId="167" fontId="41" fillId="25" borderId="17" xfId="65" applyNumberFormat="1" applyFont="1" applyFill="1" applyBorder="1" applyAlignment="1">
      <alignment horizontal="center" vertical="center"/>
      <protection/>
    </xf>
    <xf numFmtId="164" fontId="29" fillId="0" borderId="10" xfId="40" applyFont="1" applyFill="1" applyBorder="1" applyAlignment="1">
      <alignment horizontal="left" vertical="center"/>
      <protection/>
    </xf>
    <xf numFmtId="183" fontId="29" fillId="0" borderId="10" xfId="40" applyNumberFormat="1" applyFont="1" applyFill="1" applyBorder="1" applyAlignment="1">
      <alignment horizontal="center" vertical="center"/>
      <protection/>
    </xf>
    <xf numFmtId="164" fontId="32" fillId="0" borderId="10" xfId="40" applyFont="1" applyFill="1" applyBorder="1" applyAlignment="1">
      <alignment horizontal="left" vertical="center" wrapText="1"/>
      <protection/>
    </xf>
    <xf numFmtId="164" fontId="41" fillId="25" borderId="17" xfId="20" applyFont="1" applyFill="1" applyBorder="1" applyAlignment="1" applyProtection="1">
      <alignment horizontal="justify" vertical="center" wrapText="1"/>
      <protection/>
    </xf>
    <xf numFmtId="164" fontId="41" fillId="25" borderId="17" xfId="20" applyFont="1" applyFill="1" applyBorder="1" applyAlignment="1" applyProtection="1">
      <alignment horizontal="center" vertical="center" wrapText="1"/>
      <protection/>
    </xf>
    <xf numFmtId="172" fontId="41" fillId="25" borderId="17" xfId="20" applyNumberFormat="1" applyFont="1" applyFill="1" applyBorder="1" applyAlignment="1" applyProtection="1">
      <alignment horizontal="center" vertical="center" wrapText="1"/>
      <protection/>
    </xf>
    <xf numFmtId="183" fontId="32" fillId="0" borderId="10" xfId="40" applyNumberFormat="1" applyFont="1" applyFill="1" applyBorder="1" applyAlignment="1">
      <alignment horizontal="center" vertical="center"/>
      <protection/>
    </xf>
    <xf numFmtId="164" fontId="22" fillId="25" borderId="17" xfId="0" applyFont="1" applyFill="1" applyBorder="1" applyAlignment="1">
      <alignment horizontal="justify" vertical="center"/>
    </xf>
    <xf numFmtId="164" fontId="29" fillId="0" borderId="10" xfId="40" applyFont="1" applyFill="1" applyBorder="1" applyAlignment="1">
      <alignment vertical="center"/>
      <protection/>
    </xf>
  </cellXfs>
  <cellStyles count="64">
    <cellStyle name="Normal" xfId="0"/>
    <cellStyle name="Comma" xfId="15"/>
    <cellStyle name="Comma [0]" xfId="16"/>
    <cellStyle name="Currency" xfId="17"/>
    <cellStyle name="Currency [0]" xfId="18"/>
    <cellStyle name="Percent" xfId="19"/>
    <cellStyle name="&#13;&#10;JournalTemplate=C:\COMFO\CTALK\JOURSTD.TPL&#13;&#10;LbStateAddress=3 3 0 251 1 89 2 311&#13;&#10;LbStateJou" xfId="20"/>
    <cellStyle name="&#13;&#10;JournalTemplate=C:\COMFO\CTALK\JOURSTD.TPL&#13;&#10;LbStateAddress=3 3 0 251 1 89 2 311&#13;&#10;LbStateJou 2" xfId="21"/>
    <cellStyle name="20% - Акцент1" xfId="22"/>
    <cellStyle name="20% - Акцент2" xfId="23"/>
    <cellStyle name="20% - Акцент3" xfId="24"/>
    <cellStyle name="20% - Акцент4" xfId="25"/>
    <cellStyle name="20% - Акцент5" xfId="26"/>
    <cellStyle name="20% - Акцент6" xfId="27"/>
    <cellStyle name="40% - Акцент1" xfId="28"/>
    <cellStyle name="40% - Акцент2" xfId="29"/>
    <cellStyle name="40% - Акцент3" xfId="30"/>
    <cellStyle name="40% - Акцент4" xfId="31"/>
    <cellStyle name="40% - Акцент5" xfId="32"/>
    <cellStyle name="40% - Акцент6" xfId="33"/>
    <cellStyle name="60% - Акцент1" xfId="34"/>
    <cellStyle name="60% - Акцент2" xfId="35"/>
    <cellStyle name="60% - Акцент3" xfId="36"/>
    <cellStyle name="60% - Акцент4" xfId="37"/>
    <cellStyle name="60% - Акцент5" xfId="38"/>
    <cellStyle name="60% - Акцент6" xfId="39"/>
    <cellStyle name="Iau?iue" xfId="40"/>
    <cellStyle name="Iau?iue_dodatok" xfId="41"/>
    <cellStyle name="TableStyleLight1 2"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2" xfId="60"/>
    <cellStyle name="Обычный_dodatok" xfId="61"/>
    <cellStyle name="Обычный_dodatok_ 1" xfId="62"/>
    <cellStyle name="Обычный_MYSOR2~1" xfId="63"/>
    <cellStyle name="Обычный_nkre1" xfId="64"/>
    <cellStyle name="Обычный_Zakupki" xfId="65"/>
    <cellStyle name="Обычный_Zakupki 2" xfId="66"/>
    <cellStyle name="Обычный_ИТОГОВАЯ ИНВЕСТ Готовая с деньгами 2013  12.06.12г" xfId="67"/>
    <cellStyle name="Обычный_Лист1" xfId="68"/>
    <cellStyle name="Обычный_новий шаблон ф.132" xfId="69"/>
    <cellStyle name="Обычный_шаблон ХОЭ" xfId="70"/>
    <cellStyle name="Плохой" xfId="71"/>
    <cellStyle name="Пояснение" xfId="72"/>
    <cellStyle name="Примечание" xfId="73"/>
    <cellStyle name="Связанная ячейка" xfId="74"/>
    <cellStyle name="Текст предупреждения" xfId="75"/>
    <cellStyle name="Хороший" xfId="76"/>
    <cellStyle name="Excel Built-in Normal" xfId="77"/>
  </cellStyles>
  <dxfs count="3">
    <dxf>
      <font>
        <b/>
        <i/>
        <color rgb="FFFF0000"/>
      </font>
      <border/>
    </dxf>
    <dxf>
      <font>
        <b/>
        <i/>
        <color rgb="FF0000FF"/>
      </font>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13739"/>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Лист1">
    <tabColor indexed="43"/>
  </sheetPr>
  <dimension ref="A1:G6"/>
  <sheetViews>
    <sheetView zoomScale="85" zoomScaleNormal="85" workbookViewId="0" topLeftCell="A1">
      <selection activeCell="E22" sqref="E22"/>
    </sheetView>
  </sheetViews>
  <sheetFormatPr defaultColWidth="9.140625" defaultRowHeight="12.75"/>
  <cols>
    <col min="1" max="1" width="29.57421875" style="1" customWidth="1"/>
    <col min="2" max="2" width="3.57421875" style="1" customWidth="1"/>
    <col min="3" max="3" width="19.421875" style="1" customWidth="1"/>
    <col min="4" max="4" width="4.140625" style="1" customWidth="1"/>
    <col min="5" max="5" width="16.57421875" style="1" customWidth="1"/>
    <col min="6" max="6" width="5.140625" style="1" customWidth="1"/>
    <col min="7" max="16384" width="9.140625" style="1" customWidth="1"/>
  </cols>
  <sheetData>
    <row r="1" spans="1:7" s="4" customFormat="1" ht="15.75" customHeight="1">
      <c r="A1" s="2"/>
      <c r="B1" s="2"/>
      <c r="C1" s="3"/>
      <c r="D1" s="3"/>
      <c r="E1" s="3"/>
      <c r="F1" s="2"/>
      <c r="G1" s="2"/>
    </row>
    <row r="2" spans="1:7" s="4" customFormat="1" ht="15.75" customHeight="1">
      <c r="A2" s="2"/>
      <c r="B2" s="2"/>
      <c r="C2" s="5"/>
      <c r="D2" s="5"/>
      <c r="E2" s="2"/>
      <c r="F2" s="2"/>
      <c r="G2" s="2"/>
    </row>
    <row r="3" spans="1:7" ht="30.75" customHeight="1">
      <c r="A3" s="6" t="s">
        <v>0</v>
      </c>
      <c r="B3" s="6"/>
      <c r="C3" s="6"/>
      <c r="D3" s="6"/>
      <c r="E3" s="6"/>
      <c r="F3" s="6"/>
      <c r="G3" s="2"/>
    </row>
    <row r="4" spans="1:7" ht="22.5" customHeight="1">
      <c r="A4" s="7" t="s">
        <v>1</v>
      </c>
      <c r="B4" s="8" t="s">
        <v>2</v>
      </c>
      <c r="C4" s="8"/>
      <c r="D4" s="8"/>
      <c r="E4" s="8"/>
      <c r="F4" s="8"/>
      <c r="G4" s="2"/>
    </row>
    <row r="5" spans="1:7" ht="22.5" customHeight="1">
      <c r="A5" s="9" t="s">
        <v>3</v>
      </c>
      <c r="B5" s="10" t="s">
        <v>4</v>
      </c>
      <c r="C5" s="11">
        <v>42370</v>
      </c>
      <c r="D5" s="12" t="s">
        <v>5</v>
      </c>
      <c r="E5" s="13">
        <v>42735</v>
      </c>
      <c r="F5" s="13"/>
      <c r="G5" s="2"/>
    </row>
    <row r="6" spans="1:7" ht="24" customHeight="1">
      <c r="A6" s="9" t="s">
        <v>6</v>
      </c>
      <c r="B6" s="14" t="s">
        <v>4</v>
      </c>
      <c r="C6" s="15">
        <v>2016</v>
      </c>
      <c r="D6" s="16" t="s">
        <v>5</v>
      </c>
      <c r="E6" s="17">
        <v>2020</v>
      </c>
      <c r="F6" s="17"/>
      <c r="G6" s="2"/>
    </row>
    <row r="11" ht="14.25"/>
    <row r="22" ht="14.25"/>
  </sheetData>
  <sheetProtection selectLockedCells="1" selectUnlockedCells="1"/>
  <mergeCells count="4">
    <mergeCell ref="A3:F3"/>
    <mergeCell ref="B4:F4"/>
    <mergeCell ref="E5:F5"/>
    <mergeCell ref="E6:F6"/>
  </mergeCells>
  <printOptions/>
  <pageMargins left="1.05" right="0.4" top="0.7201388888888889" bottom="1" header="0.5118055555555555" footer="0.5118055555555555"/>
  <pageSetup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sheetPr codeName="Лист10">
    <tabColor indexed="43"/>
  </sheetPr>
  <dimension ref="A1:H7"/>
  <sheetViews>
    <sheetView zoomScale="85" zoomScaleNormal="85" workbookViewId="0" topLeftCell="A1">
      <pane ySplit="5" topLeftCell="A6" activePane="bottomLeft" state="frozen"/>
      <selection pane="topLeft" activeCell="A1" sqref="A1"/>
      <selection pane="bottomLeft" activeCell="C10" sqref="C10"/>
    </sheetView>
  </sheetViews>
  <sheetFormatPr defaultColWidth="9.140625" defaultRowHeight="12.75"/>
  <cols>
    <col min="1" max="1" width="18.7109375" style="256" customWidth="1"/>
    <col min="2" max="2" width="21.421875" style="256" customWidth="1"/>
    <col min="3" max="3" width="20.57421875" style="256" customWidth="1"/>
    <col min="4" max="4" width="10.57421875" style="256" customWidth="1"/>
    <col min="5" max="5" width="14.140625" style="256" customWidth="1"/>
    <col min="6" max="6" width="13.8515625" style="256" customWidth="1"/>
    <col min="7" max="7" width="13.57421875" style="256" customWidth="1"/>
    <col min="8" max="8" width="15.7109375" style="256" customWidth="1"/>
    <col min="9" max="16384" width="9.140625" style="257" customWidth="1"/>
  </cols>
  <sheetData>
    <row r="1" spans="1:8" ht="31.5" customHeight="1">
      <c r="A1" s="258" t="s">
        <v>449</v>
      </c>
      <c r="B1" s="258"/>
      <c r="C1" s="258"/>
      <c r="D1" s="258"/>
      <c r="E1" s="258"/>
      <c r="F1" s="258"/>
      <c r="G1" s="258"/>
      <c r="H1" s="258"/>
    </row>
    <row r="2" spans="1:8" ht="18" customHeight="1">
      <c r="A2" s="259" t="s">
        <v>450</v>
      </c>
      <c r="B2" s="259" t="s">
        <v>451</v>
      </c>
      <c r="C2" s="259" t="s">
        <v>452</v>
      </c>
      <c r="D2" s="259" t="s">
        <v>453</v>
      </c>
      <c r="E2" s="259"/>
      <c r="F2" s="259"/>
      <c r="G2" s="259"/>
      <c r="H2" s="259"/>
    </row>
    <row r="3" spans="1:8" ht="17.25" customHeight="1">
      <c r="A3" s="259"/>
      <c r="B3" s="259"/>
      <c r="C3" s="259"/>
      <c r="D3" s="259" t="s">
        <v>448</v>
      </c>
      <c r="E3" s="259" t="s">
        <v>454</v>
      </c>
      <c r="F3" s="259"/>
      <c r="G3" s="259" t="s">
        <v>455</v>
      </c>
      <c r="H3" s="259"/>
    </row>
    <row r="4" spans="1:8" ht="34.5" customHeight="1">
      <c r="A4" s="259"/>
      <c r="B4" s="259"/>
      <c r="C4" s="259"/>
      <c r="D4" s="259"/>
      <c r="E4" s="259" t="s">
        <v>456</v>
      </c>
      <c r="F4" s="259" t="s">
        <v>457</v>
      </c>
      <c r="G4" s="259" t="s">
        <v>458</v>
      </c>
      <c r="H4" s="259" t="s">
        <v>459</v>
      </c>
    </row>
    <row r="5" spans="1:8" ht="15" customHeight="1">
      <c r="A5" s="260">
        <v>1</v>
      </c>
      <c r="B5" s="260">
        <v>2</v>
      </c>
      <c r="C5" s="260">
        <v>3</v>
      </c>
      <c r="D5" s="260">
        <v>4</v>
      </c>
      <c r="E5" s="260">
        <v>5</v>
      </c>
      <c r="F5" s="260">
        <v>6</v>
      </c>
      <c r="G5" s="260">
        <v>7</v>
      </c>
      <c r="H5" s="260">
        <v>8</v>
      </c>
    </row>
    <row r="6" spans="1:8" ht="15" customHeight="1">
      <c r="A6" s="87">
        <v>423496</v>
      </c>
      <c r="B6" s="87">
        <v>175612</v>
      </c>
      <c r="C6" s="87">
        <v>247884</v>
      </c>
      <c r="D6" s="87">
        <v>0</v>
      </c>
      <c r="E6" s="87">
        <v>23127</v>
      </c>
      <c r="F6" s="87">
        <v>13401</v>
      </c>
      <c r="G6" s="87">
        <v>346307</v>
      </c>
      <c r="H6" s="87">
        <v>0</v>
      </c>
    </row>
    <row r="7" spans="1:8" ht="12.75">
      <c r="A7" s="261"/>
      <c r="B7" s="261"/>
      <c r="C7" s="261"/>
      <c r="D7" s="261"/>
      <c r="E7" s="261"/>
      <c r="F7" s="261"/>
      <c r="G7" s="261"/>
      <c r="H7" s="261"/>
    </row>
    <row r="10" ht="14.25"/>
    <row r="12" ht="14.25"/>
  </sheetData>
  <sheetProtection selectLockedCells="1" selectUnlockedCells="1"/>
  <mergeCells count="8">
    <mergeCell ref="A1:H1"/>
    <mergeCell ref="A2:A4"/>
    <mergeCell ref="B2:B4"/>
    <mergeCell ref="C2:C4"/>
    <mergeCell ref="D2:H2"/>
    <mergeCell ref="D3:D4"/>
    <mergeCell ref="E3:F3"/>
    <mergeCell ref="G3:H3"/>
  </mergeCells>
  <printOptions/>
  <pageMargins left="0.75" right="0.75" top="1" bottom="1"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codeName="Лист11">
    <tabColor indexed="43"/>
  </sheetPr>
  <dimension ref="A1:G10"/>
  <sheetViews>
    <sheetView zoomScale="85" zoomScaleNormal="85" workbookViewId="0" topLeftCell="A1">
      <selection activeCell="C5" sqref="C5"/>
    </sheetView>
  </sheetViews>
  <sheetFormatPr defaultColWidth="9.140625" defaultRowHeight="12.75"/>
  <cols>
    <col min="1" max="1" width="4.57421875" style="1" customWidth="1"/>
    <col min="2" max="2" width="19.28125" style="1" customWidth="1"/>
    <col min="3" max="3" width="15.28125" style="1" customWidth="1"/>
    <col min="4" max="4" width="20.7109375" style="1" customWidth="1"/>
    <col min="5" max="5" width="16.140625" style="1" customWidth="1"/>
    <col min="6" max="6" width="21.57421875" style="1" customWidth="1"/>
    <col min="7" max="16384" width="9.140625" style="1" customWidth="1"/>
  </cols>
  <sheetData>
    <row r="1" spans="1:7" ht="24" customHeight="1">
      <c r="A1" s="60" t="s">
        <v>460</v>
      </c>
      <c r="B1" s="60"/>
      <c r="C1" s="60"/>
      <c r="D1" s="60"/>
      <c r="E1" s="60"/>
      <c r="F1" s="60"/>
      <c r="G1" s="99"/>
    </row>
    <row r="2" spans="1:7" ht="30.75" customHeight="1">
      <c r="A2" s="86" t="s">
        <v>8</v>
      </c>
      <c r="B2" s="86" t="s">
        <v>439</v>
      </c>
      <c r="C2" s="96" t="s">
        <v>461</v>
      </c>
      <c r="D2" s="96"/>
      <c r="E2" s="96" t="s">
        <v>441</v>
      </c>
      <c r="F2" s="96"/>
      <c r="G2" s="99"/>
    </row>
    <row r="3" spans="1:7" ht="28.5" customHeight="1">
      <c r="A3" s="86"/>
      <c r="B3" s="86"/>
      <c r="C3" s="86" t="s">
        <v>442</v>
      </c>
      <c r="D3" s="86" t="s">
        <v>443</v>
      </c>
      <c r="E3" s="86" t="s">
        <v>442</v>
      </c>
      <c r="F3" s="86" t="s">
        <v>443</v>
      </c>
      <c r="G3" s="99"/>
    </row>
    <row r="4" spans="1:7" ht="13.5" customHeight="1">
      <c r="A4" s="124">
        <v>1</v>
      </c>
      <c r="B4" s="124">
        <v>2</v>
      </c>
      <c r="C4" s="124">
        <v>3</v>
      </c>
      <c r="D4" s="124">
        <v>4</v>
      </c>
      <c r="E4" s="124">
        <v>5</v>
      </c>
      <c r="F4" s="124">
        <v>6</v>
      </c>
      <c r="G4" s="99"/>
    </row>
    <row r="5" spans="1:7" ht="15.75">
      <c r="A5" s="124">
        <v>1</v>
      </c>
      <c r="B5" s="262" t="s">
        <v>444</v>
      </c>
      <c r="C5" s="111">
        <v>391035</v>
      </c>
      <c r="D5" s="263">
        <f>IF(C10=0,0,C5/C10)</f>
        <v>0.9233499253830024</v>
      </c>
      <c r="E5" s="111">
        <v>394745</v>
      </c>
      <c r="F5" s="263">
        <f>IF(E10=0,0,E5/E10)</f>
        <v>0.9321103387044978</v>
      </c>
      <c r="G5" s="99"/>
    </row>
    <row r="6" spans="1:6" s="99" customFormat="1" ht="15.75">
      <c r="A6" s="124">
        <v>2</v>
      </c>
      <c r="B6" s="262" t="s">
        <v>445</v>
      </c>
      <c r="C6" s="111">
        <v>32206</v>
      </c>
      <c r="D6" s="263">
        <f>IF(C10=0,0,C6/C10)</f>
        <v>0.0760479437822317</v>
      </c>
      <c r="E6" s="111">
        <v>28751</v>
      </c>
      <c r="F6" s="263">
        <f>IF(E10=0,0,E6/E10)</f>
        <v>0.0678896612955022</v>
      </c>
    </row>
    <row r="7" spans="1:7" ht="15.75">
      <c r="A7" s="124">
        <v>3</v>
      </c>
      <c r="B7" s="262" t="s">
        <v>446</v>
      </c>
      <c r="C7" s="111">
        <v>112</v>
      </c>
      <c r="D7" s="263">
        <f>IF(C10=0,0,C7/C10)</f>
        <v>0.00026446530781872794</v>
      </c>
      <c r="E7" s="111">
        <v>0</v>
      </c>
      <c r="F7" s="263">
        <f>IF(E10=0,0,E7/E10)</f>
        <v>0</v>
      </c>
      <c r="G7" s="99"/>
    </row>
    <row r="8" spans="1:6" s="99" customFormat="1" ht="15.75">
      <c r="A8" s="124">
        <v>4</v>
      </c>
      <c r="B8" s="262" t="s">
        <v>447</v>
      </c>
      <c r="C8" s="111">
        <v>143</v>
      </c>
      <c r="D8" s="263">
        <f>IF(C10=0,0,C8/C10)</f>
        <v>0.0003376655269471258</v>
      </c>
      <c r="E8" s="111">
        <v>0</v>
      </c>
      <c r="F8" s="263">
        <f>IF(E10=0,0,E8/E10)</f>
        <v>0</v>
      </c>
    </row>
    <row r="9" spans="1:7" ht="15.75">
      <c r="A9" s="124">
        <v>5</v>
      </c>
      <c r="B9" s="262" t="s">
        <v>448</v>
      </c>
      <c r="C9" s="111">
        <v>0</v>
      </c>
      <c r="D9" s="263">
        <f>IF(C10=0,0,C9/C10)</f>
        <v>0</v>
      </c>
      <c r="E9" s="111">
        <v>0</v>
      </c>
      <c r="F9" s="263">
        <f>IF(E10=0,0,E9/E10)</f>
        <v>0</v>
      </c>
      <c r="G9" s="99"/>
    </row>
    <row r="10" spans="1:7" ht="15.75">
      <c r="A10" s="124">
        <v>6</v>
      </c>
      <c r="B10" s="262" t="s">
        <v>89</v>
      </c>
      <c r="C10" s="135">
        <f>SUM(C5:C9)</f>
        <v>423496</v>
      </c>
      <c r="D10" s="263">
        <f>SUM(D5:D9)</f>
        <v>1</v>
      </c>
      <c r="E10" s="135">
        <f>SUM(E5:E9)</f>
        <v>423496</v>
      </c>
      <c r="F10" s="263">
        <f>SUM(F5:F9)</f>
        <v>1</v>
      </c>
      <c r="G10" s="99"/>
    </row>
  </sheetData>
  <sheetProtection selectLockedCells="1" selectUnlockedCells="1"/>
  <mergeCells count="5">
    <mergeCell ref="A1:F1"/>
    <mergeCell ref="A2:A3"/>
    <mergeCell ref="B2:B3"/>
    <mergeCell ref="C2:D2"/>
    <mergeCell ref="E2:F2"/>
  </mergeCells>
  <printOptions horizontalCentered="1"/>
  <pageMargins left="0.6597222222222222"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sheetPr codeName="Лист12">
    <tabColor indexed="43"/>
  </sheetPr>
  <dimension ref="A1:M349"/>
  <sheetViews>
    <sheetView zoomScale="85" zoomScaleNormal="85" workbookViewId="0" topLeftCell="A1">
      <pane ySplit="3" topLeftCell="A341" activePane="bottomLeft" state="frozen"/>
      <selection pane="topLeft" activeCell="A1" sqref="A1"/>
      <selection pane="bottomLeft" activeCell="I349" sqref="I349"/>
    </sheetView>
  </sheetViews>
  <sheetFormatPr defaultColWidth="9.140625" defaultRowHeight="12.75"/>
  <cols>
    <col min="1" max="1" width="5.140625" style="264" customWidth="1"/>
    <col min="2" max="2" width="15.57421875" style="265" customWidth="1"/>
    <col min="3" max="3" width="10.7109375" style="265" customWidth="1"/>
    <col min="4" max="4" width="13.00390625" style="265" customWidth="1"/>
    <col min="5" max="5" width="12.8515625" style="265" customWidth="1"/>
    <col min="6" max="6" width="11.140625" style="265" customWidth="1"/>
    <col min="7" max="7" width="11.00390625" style="265" customWidth="1"/>
    <col min="8" max="8" width="21.57421875" style="265" customWidth="1"/>
    <col min="9" max="9" width="16.8515625" style="265" customWidth="1"/>
    <col min="10" max="10" width="21.00390625" style="265" customWidth="1"/>
    <col min="11" max="11" width="12.7109375" style="265" customWidth="1"/>
    <col min="12" max="13" width="17.7109375" style="265" customWidth="1"/>
    <col min="14" max="16384" width="9.140625" style="265" customWidth="1"/>
  </cols>
  <sheetData>
    <row r="1" spans="1:13" ht="25.5" customHeight="1">
      <c r="A1" s="60" t="s">
        <v>462</v>
      </c>
      <c r="B1" s="60"/>
      <c r="C1" s="60"/>
      <c r="D1" s="60"/>
      <c r="E1" s="60"/>
      <c r="F1" s="60"/>
      <c r="G1" s="60"/>
      <c r="H1" s="60"/>
      <c r="I1" s="60"/>
      <c r="J1" s="60"/>
      <c r="K1" s="60"/>
      <c r="L1" s="60"/>
      <c r="M1" s="60"/>
    </row>
    <row r="2" spans="1:13" ht="94.5" customHeight="1">
      <c r="A2" s="266" t="s">
        <v>8</v>
      </c>
      <c r="B2" s="267" t="s">
        <v>463</v>
      </c>
      <c r="C2" s="267" t="s">
        <v>332</v>
      </c>
      <c r="D2" s="267" t="s">
        <v>464</v>
      </c>
      <c r="E2" s="267" t="s">
        <v>465</v>
      </c>
      <c r="F2" s="267" t="s">
        <v>466</v>
      </c>
      <c r="G2" s="267" t="s">
        <v>467</v>
      </c>
      <c r="H2" s="267" t="s">
        <v>468</v>
      </c>
      <c r="I2" s="267" t="s">
        <v>469</v>
      </c>
      <c r="J2" s="267" t="s">
        <v>470</v>
      </c>
      <c r="K2" s="268" t="s">
        <v>471</v>
      </c>
      <c r="L2" s="268" t="s">
        <v>472</v>
      </c>
      <c r="M2" s="96" t="s">
        <v>473</v>
      </c>
    </row>
    <row r="3" spans="1:13" ht="15">
      <c r="A3" s="260">
        <v>1</v>
      </c>
      <c r="B3" s="86">
        <v>2</v>
      </c>
      <c r="C3" s="86">
        <v>3</v>
      </c>
      <c r="D3" s="86">
        <v>4</v>
      </c>
      <c r="E3" s="86">
        <v>5</v>
      </c>
      <c r="F3" s="86">
        <v>6</v>
      </c>
      <c r="G3" s="86">
        <v>7</v>
      </c>
      <c r="H3" s="86">
        <v>8</v>
      </c>
      <c r="I3" s="86">
        <v>9</v>
      </c>
      <c r="J3" s="86">
        <v>10</v>
      </c>
      <c r="K3" s="96">
        <v>11</v>
      </c>
      <c r="L3" s="96">
        <v>12</v>
      </c>
      <c r="M3" s="96">
        <v>13</v>
      </c>
    </row>
    <row r="4" spans="1:13" s="272" customFormat="1" ht="30.75">
      <c r="A4" s="269">
        <v>1</v>
      </c>
      <c r="B4" s="270" t="s">
        <v>474</v>
      </c>
      <c r="C4" s="270"/>
      <c r="D4" s="270"/>
      <c r="E4" s="270"/>
      <c r="F4" s="270"/>
      <c r="G4" s="270"/>
      <c r="H4" s="270"/>
      <c r="I4" s="235"/>
      <c r="J4" s="235"/>
      <c r="K4" s="235"/>
      <c r="L4" s="235"/>
      <c r="M4" s="271"/>
    </row>
    <row r="5" spans="1:13" s="279" customFormat="1" ht="17.25">
      <c r="A5" s="273"/>
      <c r="B5" s="274" t="s">
        <v>475</v>
      </c>
      <c r="C5" s="275">
        <v>150</v>
      </c>
      <c r="D5" s="276" t="s">
        <v>476</v>
      </c>
      <c r="E5" s="276" t="s">
        <v>476</v>
      </c>
      <c r="F5" s="276" t="s">
        <v>336</v>
      </c>
      <c r="G5" s="276" t="s">
        <v>477</v>
      </c>
      <c r="H5" s="276" t="s">
        <v>478</v>
      </c>
      <c r="I5" s="277">
        <v>335946</v>
      </c>
      <c r="J5" s="276" t="s">
        <v>478</v>
      </c>
      <c r="K5" s="277" t="s">
        <v>479</v>
      </c>
      <c r="L5" s="277" t="s">
        <v>137</v>
      </c>
      <c r="M5" s="278" t="s">
        <v>137</v>
      </c>
    </row>
    <row r="6" spans="1:13" s="279" customFormat="1" ht="17.25">
      <c r="A6" s="273"/>
      <c r="B6" s="274" t="s">
        <v>480</v>
      </c>
      <c r="C6" s="275">
        <v>150</v>
      </c>
      <c r="D6" s="276" t="s">
        <v>476</v>
      </c>
      <c r="E6" s="276" t="s">
        <v>476</v>
      </c>
      <c r="F6" s="276" t="s">
        <v>336</v>
      </c>
      <c r="G6" s="276" t="s">
        <v>477</v>
      </c>
      <c r="H6" s="276" t="s">
        <v>478</v>
      </c>
      <c r="I6" s="277">
        <v>391294</v>
      </c>
      <c r="J6" s="276" t="s">
        <v>478</v>
      </c>
      <c r="K6" s="277" t="s">
        <v>479</v>
      </c>
      <c r="L6" s="277" t="s">
        <v>137</v>
      </c>
      <c r="M6" s="278" t="s">
        <v>137</v>
      </c>
    </row>
    <row r="7" spans="1:13" s="279" customFormat="1" ht="17.25">
      <c r="A7" s="273"/>
      <c r="B7" s="274" t="s">
        <v>481</v>
      </c>
      <c r="C7" s="275">
        <v>150</v>
      </c>
      <c r="D7" s="275">
        <v>0.5</v>
      </c>
      <c r="E7" s="276" t="s">
        <v>476</v>
      </c>
      <c r="F7" s="276" t="s">
        <v>482</v>
      </c>
      <c r="G7" s="276" t="s">
        <v>477</v>
      </c>
      <c r="H7" s="276" t="s">
        <v>478</v>
      </c>
      <c r="I7" s="277">
        <v>1606</v>
      </c>
      <c r="J7" s="276" t="s">
        <v>478</v>
      </c>
      <c r="K7" s="277" t="s">
        <v>479</v>
      </c>
      <c r="L7" s="277" t="s">
        <v>137</v>
      </c>
      <c r="M7" s="278" t="s">
        <v>137</v>
      </c>
    </row>
    <row r="8" spans="1:13" s="272" customFormat="1" ht="30.75">
      <c r="A8" s="269">
        <v>2</v>
      </c>
      <c r="B8" s="270" t="s">
        <v>483</v>
      </c>
      <c r="C8" s="270"/>
      <c r="D8" s="270"/>
      <c r="E8" s="270"/>
      <c r="F8" s="270"/>
      <c r="G8" s="270"/>
      <c r="H8" s="270"/>
      <c r="I8" s="235"/>
      <c r="J8" s="235"/>
      <c r="K8" s="235"/>
      <c r="L8" s="235"/>
      <c r="M8" s="271"/>
    </row>
    <row r="9" spans="1:13" s="279" customFormat="1" ht="17.25">
      <c r="A9" s="273"/>
      <c r="B9" s="274" t="s">
        <v>484</v>
      </c>
      <c r="C9" s="275">
        <v>154</v>
      </c>
      <c r="D9" s="276" t="s">
        <v>338</v>
      </c>
      <c r="E9" s="276" t="s">
        <v>476</v>
      </c>
      <c r="F9" s="276" t="s">
        <v>485</v>
      </c>
      <c r="G9" s="276" t="s">
        <v>477</v>
      </c>
      <c r="H9" s="276" t="s">
        <v>478</v>
      </c>
      <c r="I9" s="277">
        <v>423005</v>
      </c>
      <c r="J9" s="276" t="s">
        <v>478</v>
      </c>
      <c r="K9" s="277" t="s">
        <v>137</v>
      </c>
      <c r="L9" s="277" t="s">
        <v>137</v>
      </c>
      <c r="M9" s="278" t="s">
        <v>137</v>
      </c>
    </row>
    <row r="10" spans="1:13" s="279" customFormat="1" ht="17.25">
      <c r="A10" s="273"/>
      <c r="B10" s="274" t="s">
        <v>486</v>
      </c>
      <c r="C10" s="275">
        <v>154</v>
      </c>
      <c r="D10" s="276" t="s">
        <v>338</v>
      </c>
      <c r="E10" s="276" t="s">
        <v>476</v>
      </c>
      <c r="F10" s="276" t="s">
        <v>485</v>
      </c>
      <c r="G10" s="276" t="s">
        <v>477</v>
      </c>
      <c r="H10" s="276" t="s">
        <v>478</v>
      </c>
      <c r="I10" s="277">
        <v>435068</v>
      </c>
      <c r="J10" s="276" t="s">
        <v>478</v>
      </c>
      <c r="K10" s="277" t="s">
        <v>137</v>
      </c>
      <c r="L10" s="277" t="s">
        <v>137</v>
      </c>
      <c r="M10" s="278" t="s">
        <v>137</v>
      </c>
    </row>
    <row r="11" spans="1:13" s="279" customFormat="1" ht="17.25">
      <c r="A11" s="273"/>
      <c r="B11" s="274" t="s">
        <v>487</v>
      </c>
      <c r="C11" s="275">
        <v>154</v>
      </c>
      <c r="D11" s="276" t="s">
        <v>338</v>
      </c>
      <c r="E11" s="276" t="s">
        <v>476</v>
      </c>
      <c r="F11" s="276" t="s">
        <v>485</v>
      </c>
      <c r="G11" s="276" t="s">
        <v>477</v>
      </c>
      <c r="H11" s="276" t="s">
        <v>478</v>
      </c>
      <c r="I11" s="277">
        <v>94397</v>
      </c>
      <c r="J11" s="276" t="s">
        <v>478</v>
      </c>
      <c r="K11" s="277" t="s">
        <v>479</v>
      </c>
      <c r="L11" s="277" t="s">
        <v>137</v>
      </c>
      <c r="M11" s="278" t="s">
        <v>137</v>
      </c>
    </row>
    <row r="12" spans="1:13" s="279" customFormat="1" ht="17.25">
      <c r="A12" s="273"/>
      <c r="B12" s="274" t="s">
        <v>488</v>
      </c>
      <c r="C12" s="275">
        <v>154</v>
      </c>
      <c r="D12" s="276" t="s">
        <v>338</v>
      </c>
      <c r="E12" s="276" t="s">
        <v>476</v>
      </c>
      <c r="F12" s="276" t="s">
        <v>485</v>
      </c>
      <c r="G12" s="276" t="s">
        <v>477</v>
      </c>
      <c r="H12" s="276" t="s">
        <v>478</v>
      </c>
      <c r="I12" s="277">
        <v>218661</v>
      </c>
      <c r="J12" s="276" t="s">
        <v>478</v>
      </c>
      <c r="K12" s="277" t="s">
        <v>479</v>
      </c>
      <c r="L12" s="277" t="s">
        <v>137</v>
      </c>
      <c r="M12" s="278" t="s">
        <v>137</v>
      </c>
    </row>
    <row r="13" spans="1:13" s="279" customFormat="1" ht="17.25">
      <c r="A13" s="273"/>
      <c r="B13" s="280" t="s">
        <v>489</v>
      </c>
      <c r="C13" s="275">
        <v>154</v>
      </c>
      <c r="D13" s="276" t="s">
        <v>338</v>
      </c>
      <c r="E13" s="276" t="s">
        <v>476</v>
      </c>
      <c r="F13" s="276" t="s">
        <v>485</v>
      </c>
      <c r="G13" s="276" t="s">
        <v>477</v>
      </c>
      <c r="H13" s="276" t="s">
        <v>478</v>
      </c>
      <c r="I13" s="277">
        <v>215275</v>
      </c>
      <c r="J13" s="276" t="s">
        <v>478</v>
      </c>
      <c r="K13" s="277" t="s">
        <v>479</v>
      </c>
      <c r="L13" s="277" t="s">
        <v>137</v>
      </c>
      <c r="M13" s="278" t="s">
        <v>137</v>
      </c>
    </row>
    <row r="14" spans="1:13" s="279" customFormat="1" ht="17.25">
      <c r="A14" s="273"/>
      <c r="B14" s="280" t="s">
        <v>490</v>
      </c>
      <c r="C14" s="275">
        <v>154</v>
      </c>
      <c r="D14" s="276" t="s">
        <v>338</v>
      </c>
      <c r="E14" s="276" t="s">
        <v>476</v>
      </c>
      <c r="F14" s="276" t="s">
        <v>485</v>
      </c>
      <c r="G14" s="276" t="s">
        <v>477</v>
      </c>
      <c r="H14" s="276" t="s">
        <v>478</v>
      </c>
      <c r="I14" s="277">
        <v>138973</v>
      </c>
      <c r="J14" s="276" t="s">
        <v>478</v>
      </c>
      <c r="K14" s="277" t="s">
        <v>479</v>
      </c>
      <c r="L14" s="277" t="s">
        <v>137</v>
      </c>
      <c r="M14" s="278" t="s">
        <v>137</v>
      </c>
    </row>
    <row r="15" spans="1:13" s="279" customFormat="1" ht="17.25">
      <c r="A15" s="273"/>
      <c r="B15" s="280" t="s">
        <v>491</v>
      </c>
      <c r="C15" s="275">
        <v>154</v>
      </c>
      <c r="D15" s="276" t="s">
        <v>338</v>
      </c>
      <c r="E15" s="276" t="s">
        <v>476</v>
      </c>
      <c r="F15" s="276" t="s">
        <v>485</v>
      </c>
      <c r="G15" s="276" t="s">
        <v>477</v>
      </c>
      <c r="H15" s="276" t="s">
        <v>478</v>
      </c>
      <c r="I15" s="277">
        <v>185221</v>
      </c>
      <c r="J15" s="276" t="s">
        <v>478</v>
      </c>
      <c r="K15" s="277" t="s">
        <v>479</v>
      </c>
      <c r="L15" s="277" t="s">
        <v>137</v>
      </c>
      <c r="M15" s="278" t="s">
        <v>137</v>
      </c>
    </row>
    <row r="16" spans="1:13" s="279" customFormat="1" ht="17.25">
      <c r="A16" s="273"/>
      <c r="B16" s="274" t="s">
        <v>492</v>
      </c>
      <c r="C16" s="275">
        <v>154</v>
      </c>
      <c r="D16" s="276" t="s">
        <v>338</v>
      </c>
      <c r="E16" s="276" t="s">
        <v>476</v>
      </c>
      <c r="F16" s="276" t="s">
        <v>336</v>
      </c>
      <c r="G16" s="276" t="s">
        <v>477</v>
      </c>
      <c r="H16" s="276" t="s">
        <v>478</v>
      </c>
      <c r="I16" s="277">
        <v>69182</v>
      </c>
      <c r="J16" s="276" t="s">
        <v>478</v>
      </c>
      <c r="K16" s="277" t="s">
        <v>479</v>
      </c>
      <c r="L16" s="277" t="s">
        <v>137</v>
      </c>
      <c r="M16" s="278" t="s">
        <v>137</v>
      </c>
    </row>
    <row r="17" spans="1:13" s="279" customFormat="1" ht="17.25">
      <c r="A17" s="273"/>
      <c r="B17" s="280" t="s">
        <v>493</v>
      </c>
      <c r="C17" s="275">
        <v>35</v>
      </c>
      <c r="D17" s="276" t="s">
        <v>494</v>
      </c>
      <c r="E17" s="276" t="s">
        <v>494</v>
      </c>
      <c r="F17" s="276" t="s">
        <v>495</v>
      </c>
      <c r="G17" s="276" t="s">
        <v>477</v>
      </c>
      <c r="H17" s="276" t="s">
        <v>478</v>
      </c>
      <c r="I17" s="277">
        <v>17975</v>
      </c>
      <c r="J17" s="276" t="s">
        <v>478</v>
      </c>
      <c r="K17" s="277" t="s">
        <v>137</v>
      </c>
      <c r="L17" s="277" t="s">
        <v>137</v>
      </c>
      <c r="M17" s="278" t="s">
        <v>137</v>
      </c>
    </row>
    <row r="18" spans="1:13" s="279" customFormat="1" ht="17.25">
      <c r="A18" s="273"/>
      <c r="B18" s="274" t="s">
        <v>496</v>
      </c>
      <c r="C18" s="275">
        <v>35</v>
      </c>
      <c r="D18" s="276" t="s">
        <v>494</v>
      </c>
      <c r="E18" s="276" t="s">
        <v>494</v>
      </c>
      <c r="F18" s="276" t="s">
        <v>495</v>
      </c>
      <c r="G18" s="276" t="s">
        <v>477</v>
      </c>
      <c r="H18" s="276" t="s">
        <v>478</v>
      </c>
      <c r="I18" s="277">
        <v>1442</v>
      </c>
      <c r="J18" s="276" t="s">
        <v>478</v>
      </c>
      <c r="K18" s="277" t="s">
        <v>137</v>
      </c>
      <c r="L18" s="277" t="s">
        <v>137</v>
      </c>
      <c r="M18" s="278" t="s">
        <v>137</v>
      </c>
    </row>
    <row r="19" spans="1:13" s="279" customFormat="1" ht="17.25">
      <c r="A19" s="273"/>
      <c r="B19" s="274" t="s">
        <v>497</v>
      </c>
      <c r="C19" s="275">
        <v>35</v>
      </c>
      <c r="D19" s="276" t="s">
        <v>494</v>
      </c>
      <c r="E19" s="276" t="s">
        <v>494</v>
      </c>
      <c r="F19" s="276" t="s">
        <v>495</v>
      </c>
      <c r="G19" s="276" t="s">
        <v>477</v>
      </c>
      <c r="H19" s="276" t="s">
        <v>478</v>
      </c>
      <c r="I19" s="277">
        <v>0</v>
      </c>
      <c r="J19" s="276" t="s">
        <v>478</v>
      </c>
      <c r="K19" s="277" t="s">
        <v>137</v>
      </c>
      <c r="L19" s="277" t="s">
        <v>137</v>
      </c>
      <c r="M19" s="278" t="s">
        <v>137</v>
      </c>
    </row>
    <row r="20" spans="1:13" s="279" customFormat="1" ht="17.25">
      <c r="A20" s="273"/>
      <c r="B20" s="274" t="s">
        <v>498</v>
      </c>
      <c r="C20" s="275">
        <v>35</v>
      </c>
      <c r="D20" s="276" t="s">
        <v>494</v>
      </c>
      <c r="E20" s="276" t="s">
        <v>494</v>
      </c>
      <c r="F20" s="276" t="s">
        <v>495</v>
      </c>
      <c r="G20" s="276" t="s">
        <v>477</v>
      </c>
      <c r="H20" s="276" t="s">
        <v>478</v>
      </c>
      <c r="I20" s="277">
        <v>20578</v>
      </c>
      <c r="J20" s="276" t="s">
        <v>478</v>
      </c>
      <c r="K20" s="277" t="s">
        <v>137</v>
      </c>
      <c r="L20" s="277" t="s">
        <v>137</v>
      </c>
      <c r="M20" s="278" t="s">
        <v>137</v>
      </c>
    </row>
    <row r="21" spans="1:13" s="279" customFormat="1" ht="17.25">
      <c r="A21" s="273"/>
      <c r="B21" s="274" t="s">
        <v>499</v>
      </c>
      <c r="C21" s="275">
        <v>35</v>
      </c>
      <c r="D21" s="276" t="s">
        <v>494</v>
      </c>
      <c r="E21" s="276" t="s">
        <v>494</v>
      </c>
      <c r="F21" s="276" t="s">
        <v>495</v>
      </c>
      <c r="G21" s="276" t="s">
        <v>477</v>
      </c>
      <c r="H21" s="276" t="s">
        <v>478</v>
      </c>
      <c r="I21" s="277">
        <v>26829</v>
      </c>
      <c r="J21" s="276" t="s">
        <v>478</v>
      </c>
      <c r="K21" s="277" t="s">
        <v>137</v>
      </c>
      <c r="L21" s="277" t="s">
        <v>137</v>
      </c>
      <c r="M21" s="278" t="s">
        <v>137</v>
      </c>
    </row>
    <row r="22" spans="1:13" s="279" customFormat="1" ht="17.25">
      <c r="A22" s="273"/>
      <c r="B22" s="274" t="s">
        <v>500</v>
      </c>
      <c r="C22" s="275">
        <v>35</v>
      </c>
      <c r="D22" s="276" t="s">
        <v>494</v>
      </c>
      <c r="E22" s="276" t="s">
        <v>494</v>
      </c>
      <c r="F22" s="276" t="s">
        <v>495</v>
      </c>
      <c r="G22" s="276" t="s">
        <v>477</v>
      </c>
      <c r="H22" s="276" t="s">
        <v>478</v>
      </c>
      <c r="I22" s="277">
        <v>56695</v>
      </c>
      <c r="J22" s="276" t="s">
        <v>478</v>
      </c>
      <c r="K22" s="277" t="s">
        <v>137</v>
      </c>
      <c r="L22" s="277" t="s">
        <v>137</v>
      </c>
      <c r="M22" s="278" t="s">
        <v>137</v>
      </c>
    </row>
    <row r="23" spans="1:13" s="279" customFormat="1" ht="17.25">
      <c r="A23" s="273"/>
      <c r="B23" s="280" t="s">
        <v>501</v>
      </c>
      <c r="C23" s="275">
        <v>35</v>
      </c>
      <c r="D23" s="276" t="s">
        <v>494</v>
      </c>
      <c r="E23" s="276" t="s">
        <v>494</v>
      </c>
      <c r="F23" s="276" t="s">
        <v>495</v>
      </c>
      <c r="G23" s="276" t="s">
        <v>477</v>
      </c>
      <c r="H23" s="276" t="s">
        <v>478</v>
      </c>
      <c r="I23" s="277">
        <v>12140</v>
      </c>
      <c r="J23" s="276" t="s">
        <v>478</v>
      </c>
      <c r="K23" s="277" t="s">
        <v>137</v>
      </c>
      <c r="L23" s="277" t="s">
        <v>137</v>
      </c>
      <c r="M23" s="278" t="s">
        <v>137</v>
      </c>
    </row>
    <row r="24" spans="1:13" s="279" customFormat="1" ht="17.25">
      <c r="A24" s="273"/>
      <c r="B24" s="280" t="s">
        <v>502</v>
      </c>
      <c r="C24" s="275">
        <v>35</v>
      </c>
      <c r="D24" s="276" t="s">
        <v>494</v>
      </c>
      <c r="E24" s="276" t="s">
        <v>494</v>
      </c>
      <c r="F24" s="276" t="s">
        <v>495</v>
      </c>
      <c r="G24" s="276" t="s">
        <v>477</v>
      </c>
      <c r="H24" s="276" t="s">
        <v>478</v>
      </c>
      <c r="I24" s="277">
        <v>16623</v>
      </c>
      <c r="J24" s="276" t="s">
        <v>478</v>
      </c>
      <c r="K24" s="277" t="s">
        <v>137</v>
      </c>
      <c r="L24" s="277" t="s">
        <v>137</v>
      </c>
      <c r="M24" s="278" t="s">
        <v>137</v>
      </c>
    </row>
    <row r="25" spans="1:13" s="279" customFormat="1" ht="17.25">
      <c r="A25" s="273"/>
      <c r="B25" s="280" t="s">
        <v>503</v>
      </c>
      <c r="C25" s="275">
        <v>35</v>
      </c>
      <c r="D25" s="276" t="s">
        <v>494</v>
      </c>
      <c r="E25" s="276" t="s">
        <v>494</v>
      </c>
      <c r="F25" s="276" t="s">
        <v>495</v>
      </c>
      <c r="G25" s="276" t="s">
        <v>477</v>
      </c>
      <c r="H25" s="276" t="s">
        <v>478</v>
      </c>
      <c r="I25" s="277">
        <v>15445</v>
      </c>
      <c r="J25" s="276" t="s">
        <v>478</v>
      </c>
      <c r="K25" s="277" t="s">
        <v>137</v>
      </c>
      <c r="L25" s="277" t="s">
        <v>137</v>
      </c>
      <c r="M25" s="278" t="s">
        <v>137</v>
      </c>
    </row>
    <row r="26" spans="1:13" s="279" customFormat="1" ht="17.25">
      <c r="A26" s="273"/>
      <c r="B26" s="274" t="s">
        <v>504</v>
      </c>
      <c r="C26" s="275">
        <v>6</v>
      </c>
      <c r="D26" s="276" t="s">
        <v>494</v>
      </c>
      <c r="E26" s="276" t="s">
        <v>494</v>
      </c>
      <c r="F26" s="276" t="s">
        <v>495</v>
      </c>
      <c r="G26" s="276" t="s">
        <v>477</v>
      </c>
      <c r="H26" s="276" t="s">
        <v>478</v>
      </c>
      <c r="I26" s="277">
        <v>9022</v>
      </c>
      <c r="J26" s="276" t="s">
        <v>478</v>
      </c>
      <c r="K26" s="277" t="s">
        <v>137</v>
      </c>
      <c r="L26" s="277" t="s">
        <v>137</v>
      </c>
      <c r="M26" s="278" t="s">
        <v>137</v>
      </c>
    </row>
    <row r="27" spans="1:13" s="279" customFormat="1" ht="17.25">
      <c r="A27" s="273"/>
      <c r="B27" s="274" t="s">
        <v>505</v>
      </c>
      <c r="C27" s="275">
        <v>6</v>
      </c>
      <c r="D27" s="276" t="s">
        <v>494</v>
      </c>
      <c r="E27" s="276" t="s">
        <v>494</v>
      </c>
      <c r="F27" s="276" t="s">
        <v>495</v>
      </c>
      <c r="G27" s="276" t="s">
        <v>477</v>
      </c>
      <c r="H27" s="276" t="s">
        <v>478</v>
      </c>
      <c r="I27" s="277">
        <v>1081</v>
      </c>
      <c r="J27" s="276" t="s">
        <v>478</v>
      </c>
      <c r="K27" s="277" t="s">
        <v>137</v>
      </c>
      <c r="L27" s="277" t="s">
        <v>137</v>
      </c>
      <c r="M27" s="278" t="s">
        <v>137</v>
      </c>
    </row>
    <row r="28" spans="1:13" s="279" customFormat="1" ht="17.25">
      <c r="A28" s="273"/>
      <c r="B28" s="274" t="s">
        <v>506</v>
      </c>
      <c r="C28" s="275">
        <v>6</v>
      </c>
      <c r="D28" s="276" t="s">
        <v>494</v>
      </c>
      <c r="E28" s="276" t="s">
        <v>494</v>
      </c>
      <c r="F28" s="276" t="s">
        <v>495</v>
      </c>
      <c r="G28" s="276" t="s">
        <v>477</v>
      </c>
      <c r="H28" s="276" t="s">
        <v>478</v>
      </c>
      <c r="I28" s="277">
        <v>3132</v>
      </c>
      <c r="J28" s="276" t="s">
        <v>478</v>
      </c>
      <c r="K28" s="277" t="s">
        <v>137</v>
      </c>
      <c r="L28" s="277" t="s">
        <v>137</v>
      </c>
      <c r="M28" s="278" t="s">
        <v>137</v>
      </c>
    </row>
    <row r="29" spans="1:13" s="279" customFormat="1" ht="17.25">
      <c r="A29" s="273"/>
      <c r="B29" s="274" t="s">
        <v>507</v>
      </c>
      <c r="C29" s="275">
        <v>6</v>
      </c>
      <c r="D29" s="276" t="s">
        <v>494</v>
      </c>
      <c r="E29" s="276" t="s">
        <v>494</v>
      </c>
      <c r="F29" s="276" t="s">
        <v>495</v>
      </c>
      <c r="G29" s="276" t="s">
        <v>477</v>
      </c>
      <c r="H29" s="276" t="s">
        <v>478</v>
      </c>
      <c r="I29" s="277">
        <v>803</v>
      </c>
      <c r="J29" s="276" t="s">
        <v>478</v>
      </c>
      <c r="K29" s="277" t="s">
        <v>137</v>
      </c>
      <c r="L29" s="277" t="s">
        <v>137</v>
      </c>
      <c r="M29" s="278" t="s">
        <v>137</v>
      </c>
    </row>
    <row r="30" spans="1:13" s="279" customFormat="1" ht="17.25">
      <c r="A30" s="273"/>
      <c r="B30" s="274" t="s">
        <v>508</v>
      </c>
      <c r="C30" s="275">
        <v>6</v>
      </c>
      <c r="D30" s="276" t="s">
        <v>494</v>
      </c>
      <c r="E30" s="276" t="s">
        <v>494</v>
      </c>
      <c r="F30" s="276" t="s">
        <v>495</v>
      </c>
      <c r="G30" s="276" t="s">
        <v>477</v>
      </c>
      <c r="H30" s="276" t="s">
        <v>478</v>
      </c>
      <c r="I30" s="277">
        <v>3036</v>
      </c>
      <c r="J30" s="276" t="s">
        <v>478</v>
      </c>
      <c r="K30" s="277" t="s">
        <v>137</v>
      </c>
      <c r="L30" s="277" t="s">
        <v>137</v>
      </c>
      <c r="M30" s="278" t="s">
        <v>137</v>
      </c>
    </row>
    <row r="31" spans="1:13" s="279" customFormat="1" ht="17.25">
      <c r="A31" s="273"/>
      <c r="B31" s="274" t="s">
        <v>509</v>
      </c>
      <c r="C31" s="275">
        <v>6</v>
      </c>
      <c r="D31" s="276" t="s">
        <v>494</v>
      </c>
      <c r="E31" s="276" t="s">
        <v>494</v>
      </c>
      <c r="F31" s="276" t="s">
        <v>495</v>
      </c>
      <c r="G31" s="276" t="s">
        <v>477</v>
      </c>
      <c r="H31" s="276" t="s">
        <v>478</v>
      </c>
      <c r="I31" s="277">
        <v>1151</v>
      </c>
      <c r="J31" s="276" t="s">
        <v>478</v>
      </c>
      <c r="K31" s="277" t="s">
        <v>137</v>
      </c>
      <c r="L31" s="277" t="s">
        <v>137</v>
      </c>
      <c r="M31" s="278" t="s">
        <v>137</v>
      </c>
    </row>
    <row r="32" spans="1:13" s="279" customFormat="1" ht="17.25">
      <c r="A32" s="273"/>
      <c r="B32" s="274" t="s">
        <v>510</v>
      </c>
      <c r="C32" s="275">
        <v>6</v>
      </c>
      <c r="D32" s="276" t="s">
        <v>494</v>
      </c>
      <c r="E32" s="276" t="s">
        <v>494</v>
      </c>
      <c r="F32" s="276" t="s">
        <v>495</v>
      </c>
      <c r="G32" s="276" t="s">
        <v>477</v>
      </c>
      <c r="H32" s="276" t="s">
        <v>478</v>
      </c>
      <c r="I32" s="277">
        <v>84</v>
      </c>
      <c r="J32" s="276" t="s">
        <v>478</v>
      </c>
      <c r="K32" s="277" t="s">
        <v>137</v>
      </c>
      <c r="L32" s="277" t="s">
        <v>137</v>
      </c>
      <c r="M32" s="278" t="s">
        <v>137</v>
      </c>
    </row>
    <row r="33" spans="1:13" s="279" customFormat="1" ht="17.25">
      <c r="A33" s="273"/>
      <c r="B33" s="274" t="s">
        <v>511</v>
      </c>
      <c r="C33" s="275">
        <v>6</v>
      </c>
      <c r="D33" s="276" t="s">
        <v>494</v>
      </c>
      <c r="E33" s="276" t="s">
        <v>494</v>
      </c>
      <c r="F33" s="276" t="s">
        <v>495</v>
      </c>
      <c r="G33" s="276" t="s">
        <v>477</v>
      </c>
      <c r="H33" s="276" t="s">
        <v>478</v>
      </c>
      <c r="I33" s="277">
        <v>11539</v>
      </c>
      <c r="J33" s="276" t="s">
        <v>478</v>
      </c>
      <c r="K33" s="277" t="s">
        <v>137</v>
      </c>
      <c r="L33" s="277" t="s">
        <v>137</v>
      </c>
      <c r="M33" s="278" t="s">
        <v>137</v>
      </c>
    </row>
    <row r="34" spans="1:13" s="279" customFormat="1" ht="17.25">
      <c r="A34" s="273"/>
      <c r="B34" s="274" t="s">
        <v>512</v>
      </c>
      <c r="C34" s="275">
        <v>6</v>
      </c>
      <c r="D34" s="276" t="s">
        <v>494</v>
      </c>
      <c r="E34" s="276" t="s">
        <v>494</v>
      </c>
      <c r="F34" s="276" t="s">
        <v>495</v>
      </c>
      <c r="G34" s="276" t="s">
        <v>477</v>
      </c>
      <c r="H34" s="276" t="s">
        <v>478</v>
      </c>
      <c r="I34" s="277">
        <v>5124</v>
      </c>
      <c r="J34" s="276" t="s">
        <v>478</v>
      </c>
      <c r="K34" s="277" t="s">
        <v>137</v>
      </c>
      <c r="L34" s="277" t="s">
        <v>137</v>
      </c>
      <c r="M34" s="278" t="s">
        <v>137</v>
      </c>
    </row>
    <row r="35" spans="1:13" s="279" customFormat="1" ht="17.25">
      <c r="A35" s="273"/>
      <c r="B35" s="274" t="s">
        <v>513</v>
      </c>
      <c r="C35" s="275">
        <v>6</v>
      </c>
      <c r="D35" s="276" t="s">
        <v>494</v>
      </c>
      <c r="E35" s="276" t="s">
        <v>494</v>
      </c>
      <c r="F35" s="276" t="s">
        <v>495</v>
      </c>
      <c r="G35" s="276" t="s">
        <v>477</v>
      </c>
      <c r="H35" s="276" t="s">
        <v>478</v>
      </c>
      <c r="I35" s="277">
        <v>13969</v>
      </c>
      <c r="J35" s="276" t="s">
        <v>478</v>
      </c>
      <c r="K35" s="277" t="s">
        <v>137</v>
      </c>
      <c r="L35" s="277" t="s">
        <v>137</v>
      </c>
      <c r="M35" s="278" t="s">
        <v>137</v>
      </c>
    </row>
    <row r="36" spans="1:13" s="279" customFormat="1" ht="17.25">
      <c r="A36" s="273"/>
      <c r="B36" s="274" t="s">
        <v>514</v>
      </c>
      <c r="C36" s="275">
        <v>6</v>
      </c>
      <c r="D36" s="276" t="s">
        <v>494</v>
      </c>
      <c r="E36" s="276" t="s">
        <v>494</v>
      </c>
      <c r="F36" s="276" t="s">
        <v>495</v>
      </c>
      <c r="G36" s="276" t="s">
        <v>477</v>
      </c>
      <c r="H36" s="276" t="s">
        <v>478</v>
      </c>
      <c r="I36" s="277">
        <v>5942</v>
      </c>
      <c r="J36" s="276" t="s">
        <v>478</v>
      </c>
      <c r="K36" s="277" t="s">
        <v>137</v>
      </c>
      <c r="L36" s="277" t="s">
        <v>137</v>
      </c>
      <c r="M36" s="278" t="s">
        <v>137</v>
      </c>
    </row>
    <row r="37" spans="1:13" s="279" customFormat="1" ht="17.25">
      <c r="A37" s="273"/>
      <c r="B37" s="274" t="s">
        <v>515</v>
      </c>
      <c r="C37" s="275">
        <v>6</v>
      </c>
      <c r="D37" s="276" t="s">
        <v>494</v>
      </c>
      <c r="E37" s="276" t="s">
        <v>494</v>
      </c>
      <c r="F37" s="276" t="s">
        <v>495</v>
      </c>
      <c r="G37" s="276" t="s">
        <v>477</v>
      </c>
      <c r="H37" s="276" t="s">
        <v>478</v>
      </c>
      <c r="I37" s="277">
        <v>232</v>
      </c>
      <c r="J37" s="276" t="s">
        <v>478</v>
      </c>
      <c r="K37" s="277" t="s">
        <v>137</v>
      </c>
      <c r="L37" s="277" t="s">
        <v>137</v>
      </c>
      <c r="M37" s="278" t="s">
        <v>137</v>
      </c>
    </row>
    <row r="38" spans="1:13" s="279" customFormat="1" ht="17.25">
      <c r="A38" s="273"/>
      <c r="B38" s="274" t="s">
        <v>516</v>
      </c>
      <c r="C38" s="275">
        <v>6</v>
      </c>
      <c r="D38" s="276" t="s">
        <v>494</v>
      </c>
      <c r="E38" s="276" t="s">
        <v>494</v>
      </c>
      <c r="F38" s="276" t="s">
        <v>495</v>
      </c>
      <c r="G38" s="276" t="s">
        <v>477</v>
      </c>
      <c r="H38" s="276" t="s">
        <v>478</v>
      </c>
      <c r="I38" s="277">
        <v>477</v>
      </c>
      <c r="J38" s="276" t="s">
        <v>478</v>
      </c>
      <c r="K38" s="277" t="s">
        <v>137</v>
      </c>
      <c r="L38" s="277" t="s">
        <v>137</v>
      </c>
      <c r="M38" s="278" t="s">
        <v>137</v>
      </c>
    </row>
    <row r="39" spans="1:13" s="279" customFormat="1" ht="17.25">
      <c r="A39" s="273"/>
      <c r="B39" s="274" t="s">
        <v>517</v>
      </c>
      <c r="C39" s="275">
        <v>6</v>
      </c>
      <c r="D39" s="276" t="s">
        <v>494</v>
      </c>
      <c r="E39" s="276" t="s">
        <v>494</v>
      </c>
      <c r="F39" s="276" t="s">
        <v>495</v>
      </c>
      <c r="G39" s="276" t="s">
        <v>477</v>
      </c>
      <c r="H39" s="276" t="s">
        <v>478</v>
      </c>
      <c r="I39" s="277">
        <v>2799</v>
      </c>
      <c r="J39" s="276" t="s">
        <v>478</v>
      </c>
      <c r="K39" s="277" t="s">
        <v>137</v>
      </c>
      <c r="L39" s="277" t="s">
        <v>137</v>
      </c>
      <c r="M39" s="278" t="s">
        <v>137</v>
      </c>
    </row>
    <row r="40" spans="1:13" s="279" customFormat="1" ht="17.25">
      <c r="A40" s="273"/>
      <c r="B40" s="274" t="s">
        <v>518</v>
      </c>
      <c r="C40" s="275">
        <v>6</v>
      </c>
      <c r="D40" s="276" t="s">
        <v>494</v>
      </c>
      <c r="E40" s="276" t="s">
        <v>494</v>
      </c>
      <c r="F40" s="276" t="s">
        <v>495</v>
      </c>
      <c r="G40" s="276" t="s">
        <v>477</v>
      </c>
      <c r="H40" s="276" t="s">
        <v>478</v>
      </c>
      <c r="I40" s="277">
        <v>1284</v>
      </c>
      <c r="J40" s="276" t="s">
        <v>478</v>
      </c>
      <c r="K40" s="277" t="s">
        <v>137</v>
      </c>
      <c r="L40" s="277" t="s">
        <v>137</v>
      </c>
      <c r="M40" s="278" t="s">
        <v>137</v>
      </c>
    </row>
    <row r="41" spans="1:13" s="279" customFormat="1" ht="17.25">
      <c r="A41" s="273"/>
      <c r="B41" s="274" t="s">
        <v>519</v>
      </c>
      <c r="C41" s="275">
        <v>6</v>
      </c>
      <c r="D41" s="276" t="s">
        <v>494</v>
      </c>
      <c r="E41" s="276" t="s">
        <v>494</v>
      </c>
      <c r="F41" s="276" t="s">
        <v>495</v>
      </c>
      <c r="G41" s="276" t="s">
        <v>477</v>
      </c>
      <c r="H41" s="276" t="s">
        <v>478</v>
      </c>
      <c r="I41" s="277">
        <v>1075</v>
      </c>
      <c r="J41" s="276" t="s">
        <v>478</v>
      </c>
      <c r="K41" s="277" t="s">
        <v>137</v>
      </c>
      <c r="L41" s="277" t="s">
        <v>137</v>
      </c>
      <c r="M41" s="278" t="s">
        <v>137</v>
      </c>
    </row>
    <row r="42" spans="1:13" s="279" customFormat="1" ht="17.25">
      <c r="A42" s="273"/>
      <c r="B42" s="274" t="s">
        <v>520</v>
      </c>
      <c r="C42" s="275">
        <v>6</v>
      </c>
      <c r="D42" s="276" t="s">
        <v>494</v>
      </c>
      <c r="E42" s="276" t="s">
        <v>494</v>
      </c>
      <c r="F42" s="276" t="s">
        <v>495</v>
      </c>
      <c r="G42" s="276" t="s">
        <v>477</v>
      </c>
      <c r="H42" s="276" t="s">
        <v>478</v>
      </c>
      <c r="I42" s="277">
        <v>1101</v>
      </c>
      <c r="J42" s="276" t="s">
        <v>478</v>
      </c>
      <c r="K42" s="277" t="s">
        <v>137</v>
      </c>
      <c r="L42" s="277" t="s">
        <v>137</v>
      </c>
      <c r="M42" s="278" t="s">
        <v>137</v>
      </c>
    </row>
    <row r="43" spans="1:13" s="272" customFormat="1" ht="30.75">
      <c r="A43" s="269">
        <v>3</v>
      </c>
      <c r="B43" s="270" t="s">
        <v>521</v>
      </c>
      <c r="C43" s="270"/>
      <c r="D43" s="270"/>
      <c r="E43" s="270"/>
      <c r="F43" s="270"/>
      <c r="G43" s="270"/>
      <c r="H43" s="270"/>
      <c r="I43" s="235"/>
      <c r="J43" s="235"/>
      <c r="K43" s="235"/>
      <c r="L43" s="235"/>
      <c r="M43" s="271"/>
    </row>
    <row r="44" spans="1:13" s="279" customFormat="1" ht="30.75">
      <c r="A44" s="273"/>
      <c r="B44" s="280" t="s">
        <v>522</v>
      </c>
      <c r="C44" s="275">
        <v>154</v>
      </c>
      <c r="D44" s="276" t="s">
        <v>338</v>
      </c>
      <c r="E44" s="275">
        <v>0.2</v>
      </c>
      <c r="F44" s="276" t="s">
        <v>523</v>
      </c>
      <c r="G44" s="276" t="s">
        <v>524</v>
      </c>
      <c r="H44" s="276" t="s">
        <v>478</v>
      </c>
      <c r="I44" s="277">
        <v>184826</v>
      </c>
      <c r="J44" s="276" t="s">
        <v>478</v>
      </c>
      <c r="K44" s="277" t="s">
        <v>479</v>
      </c>
      <c r="L44" s="277" t="s">
        <v>137</v>
      </c>
      <c r="M44" s="278" t="s">
        <v>137</v>
      </c>
    </row>
    <row r="45" spans="1:13" s="279" customFormat="1" ht="30.75">
      <c r="A45" s="273"/>
      <c r="B45" s="280" t="s">
        <v>525</v>
      </c>
      <c r="C45" s="275">
        <v>154</v>
      </c>
      <c r="D45" s="276" t="s">
        <v>338</v>
      </c>
      <c r="E45" s="275">
        <v>0.2</v>
      </c>
      <c r="F45" s="276" t="s">
        <v>523</v>
      </c>
      <c r="G45" s="276" t="s">
        <v>524</v>
      </c>
      <c r="H45" s="276" t="s">
        <v>478</v>
      </c>
      <c r="I45" s="277">
        <v>423787</v>
      </c>
      <c r="J45" s="276" t="s">
        <v>478</v>
      </c>
      <c r="K45" s="277" t="s">
        <v>479</v>
      </c>
      <c r="L45" s="277" t="s">
        <v>137</v>
      </c>
      <c r="M45" s="278" t="s">
        <v>137</v>
      </c>
    </row>
    <row r="46" spans="1:13" s="279" customFormat="1" ht="30.75">
      <c r="A46" s="273"/>
      <c r="B46" s="280" t="s">
        <v>526</v>
      </c>
      <c r="C46" s="275">
        <v>154</v>
      </c>
      <c r="D46" s="276" t="s">
        <v>338</v>
      </c>
      <c r="E46" s="275">
        <v>0.2</v>
      </c>
      <c r="F46" s="276" t="s">
        <v>523</v>
      </c>
      <c r="G46" s="276" t="s">
        <v>524</v>
      </c>
      <c r="H46" s="276" t="s">
        <v>478</v>
      </c>
      <c r="I46" s="277">
        <v>446028</v>
      </c>
      <c r="J46" s="276" t="s">
        <v>478</v>
      </c>
      <c r="K46" s="277" t="s">
        <v>479</v>
      </c>
      <c r="L46" s="277" t="s">
        <v>137</v>
      </c>
      <c r="M46" s="278" t="s">
        <v>137</v>
      </c>
    </row>
    <row r="47" spans="1:13" s="279" customFormat="1" ht="43.5">
      <c r="A47" s="273"/>
      <c r="B47" s="280" t="s">
        <v>527</v>
      </c>
      <c r="C47" s="275">
        <v>154</v>
      </c>
      <c r="D47" s="276" t="s">
        <v>338</v>
      </c>
      <c r="E47" s="275">
        <v>0.2</v>
      </c>
      <c r="F47" s="276" t="s">
        <v>523</v>
      </c>
      <c r="G47" s="276" t="s">
        <v>524</v>
      </c>
      <c r="H47" s="276" t="s">
        <v>478</v>
      </c>
      <c r="I47" s="277">
        <v>131097</v>
      </c>
      <c r="J47" s="276" t="s">
        <v>478</v>
      </c>
      <c r="K47" s="277" t="s">
        <v>479</v>
      </c>
      <c r="L47" s="277" t="s">
        <v>137</v>
      </c>
      <c r="M47" s="278" t="s">
        <v>137</v>
      </c>
    </row>
    <row r="48" spans="1:13" s="279" customFormat="1" ht="43.5">
      <c r="A48" s="273"/>
      <c r="B48" s="280" t="s">
        <v>528</v>
      </c>
      <c r="C48" s="275">
        <v>154</v>
      </c>
      <c r="D48" s="276" t="s">
        <v>338</v>
      </c>
      <c r="E48" s="275">
        <v>0.2</v>
      </c>
      <c r="F48" s="276" t="s">
        <v>523</v>
      </c>
      <c r="G48" s="276" t="s">
        <v>524</v>
      </c>
      <c r="H48" s="276" t="s">
        <v>478</v>
      </c>
      <c r="I48" s="277">
        <v>118545</v>
      </c>
      <c r="J48" s="276" t="s">
        <v>478</v>
      </c>
      <c r="K48" s="277" t="s">
        <v>479</v>
      </c>
      <c r="L48" s="277" t="s">
        <v>137</v>
      </c>
      <c r="M48" s="278" t="s">
        <v>137</v>
      </c>
    </row>
    <row r="49" spans="1:13" s="279" customFormat="1" ht="29.25">
      <c r="A49" s="273"/>
      <c r="B49" s="280" t="s">
        <v>529</v>
      </c>
      <c r="C49" s="275">
        <v>6</v>
      </c>
      <c r="D49" s="276" t="s">
        <v>494</v>
      </c>
      <c r="E49" s="275">
        <v>0.2</v>
      </c>
      <c r="F49" s="276" t="s">
        <v>347</v>
      </c>
      <c r="G49" s="276" t="s">
        <v>530</v>
      </c>
      <c r="H49" s="276" t="s">
        <v>478</v>
      </c>
      <c r="I49" s="277">
        <v>155</v>
      </c>
      <c r="J49" s="276" t="s">
        <v>478</v>
      </c>
      <c r="K49" s="277" t="s">
        <v>137</v>
      </c>
      <c r="L49" s="277" t="s">
        <v>137</v>
      </c>
      <c r="M49" s="278" t="s">
        <v>137</v>
      </c>
    </row>
    <row r="50" spans="1:13" s="279" customFormat="1" ht="29.25">
      <c r="A50" s="273"/>
      <c r="B50" s="274" t="s">
        <v>531</v>
      </c>
      <c r="C50" s="275">
        <v>154</v>
      </c>
      <c r="D50" s="276" t="s">
        <v>338</v>
      </c>
      <c r="E50" s="275">
        <v>0.2</v>
      </c>
      <c r="F50" s="276" t="s">
        <v>523</v>
      </c>
      <c r="G50" s="276" t="s">
        <v>524</v>
      </c>
      <c r="H50" s="275" t="s">
        <v>532</v>
      </c>
      <c r="I50" s="277">
        <v>1485</v>
      </c>
      <c r="J50" s="276" t="s">
        <v>478</v>
      </c>
      <c r="K50" s="277" t="s">
        <v>479</v>
      </c>
      <c r="L50" s="277" t="s">
        <v>137</v>
      </c>
      <c r="M50" s="278" t="s">
        <v>137</v>
      </c>
    </row>
    <row r="51" spans="1:13" s="279" customFormat="1" ht="29.25">
      <c r="A51" s="273"/>
      <c r="B51" s="274" t="s">
        <v>533</v>
      </c>
      <c r="C51" s="275">
        <v>154</v>
      </c>
      <c r="D51" s="276" t="s">
        <v>338</v>
      </c>
      <c r="E51" s="275">
        <v>0.2</v>
      </c>
      <c r="F51" s="276" t="s">
        <v>523</v>
      </c>
      <c r="G51" s="276" t="s">
        <v>524</v>
      </c>
      <c r="H51" s="275" t="s">
        <v>532</v>
      </c>
      <c r="I51" s="277">
        <v>0</v>
      </c>
      <c r="J51" s="276" t="s">
        <v>478</v>
      </c>
      <c r="K51" s="277" t="s">
        <v>479</v>
      </c>
      <c r="L51" s="277" t="s">
        <v>137</v>
      </c>
      <c r="M51" s="278" t="s">
        <v>137</v>
      </c>
    </row>
    <row r="52" spans="1:13" s="272" customFormat="1" ht="30.75">
      <c r="A52" s="269">
        <v>4</v>
      </c>
      <c r="B52" s="270" t="s">
        <v>534</v>
      </c>
      <c r="C52" s="270"/>
      <c r="D52" s="270"/>
      <c r="E52" s="270"/>
      <c r="F52" s="270"/>
      <c r="G52" s="270"/>
      <c r="H52" s="270"/>
      <c r="I52" s="235"/>
      <c r="J52" s="235"/>
      <c r="K52" s="235"/>
      <c r="L52" s="235"/>
      <c r="M52" s="271"/>
    </row>
    <row r="53" spans="1:13" s="279" customFormat="1" ht="29.25">
      <c r="A53" s="273"/>
      <c r="B53" s="280" t="s">
        <v>535</v>
      </c>
      <c r="C53" s="275">
        <v>154</v>
      </c>
      <c r="D53" s="276" t="s">
        <v>338</v>
      </c>
      <c r="E53" s="275">
        <v>0.5</v>
      </c>
      <c r="F53" s="276" t="s">
        <v>345</v>
      </c>
      <c r="G53" s="276" t="s">
        <v>536</v>
      </c>
      <c r="H53" s="276" t="s">
        <v>478</v>
      </c>
      <c r="I53" s="277">
        <v>88573</v>
      </c>
      <c r="J53" s="276" t="s">
        <v>478</v>
      </c>
      <c r="K53" s="277" t="s">
        <v>479</v>
      </c>
      <c r="L53" s="277" t="s">
        <v>137</v>
      </c>
      <c r="M53" s="278" t="s">
        <v>137</v>
      </c>
    </row>
    <row r="54" spans="1:13" s="279" customFormat="1" ht="29.25">
      <c r="A54" s="273"/>
      <c r="B54" s="280" t="s">
        <v>537</v>
      </c>
      <c r="C54" s="275">
        <v>35</v>
      </c>
      <c r="D54" s="276" t="s">
        <v>494</v>
      </c>
      <c r="E54" s="275">
        <v>0.5</v>
      </c>
      <c r="F54" s="276" t="s">
        <v>345</v>
      </c>
      <c r="G54" s="276" t="s">
        <v>536</v>
      </c>
      <c r="H54" s="275" t="s">
        <v>532</v>
      </c>
      <c r="I54" s="277">
        <v>33533</v>
      </c>
      <c r="J54" s="276" t="s">
        <v>478</v>
      </c>
      <c r="K54" s="277" t="s">
        <v>137</v>
      </c>
      <c r="L54" s="277" t="s">
        <v>137</v>
      </c>
      <c r="M54" s="278" t="s">
        <v>137</v>
      </c>
    </row>
    <row r="55" spans="1:13" s="279" customFormat="1" ht="29.25">
      <c r="A55" s="273"/>
      <c r="B55" s="280" t="s">
        <v>538</v>
      </c>
      <c r="C55" s="275">
        <v>35</v>
      </c>
      <c r="D55" s="276" t="s">
        <v>494</v>
      </c>
      <c r="E55" s="275">
        <v>0.5</v>
      </c>
      <c r="F55" s="276" t="s">
        <v>345</v>
      </c>
      <c r="G55" s="276" t="s">
        <v>536</v>
      </c>
      <c r="H55" s="275" t="s">
        <v>532</v>
      </c>
      <c r="I55" s="277">
        <v>0</v>
      </c>
      <c r="J55" s="276" t="s">
        <v>478</v>
      </c>
      <c r="K55" s="277" t="s">
        <v>137</v>
      </c>
      <c r="L55" s="277" t="s">
        <v>137</v>
      </c>
      <c r="M55" s="278" t="s">
        <v>137</v>
      </c>
    </row>
    <row r="56" spans="1:13" s="279" customFormat="1" ht="17.25">
      <c r="A56" s="273"/>
      <c r="B56" s="280" t="s">
        <v>539</v>
      </c>
      <c r="C56" s="275">
        <v>35</v>
      </c>
      <c r="D56" s="276" t="s">
        <v>494</v>
      </c>
      <c r="E56" s="275">
        <v>0.5</v>
      </c>
      <c r="F56" s="276" t="s">
        <v>336</v>
      </c>
      <c r="G56" s="276" t="s">
        <v>477</v>
      </c>
      <c r="H56" s="275" t="s">
        <v>532</v>
      </c>
      <c r="I56" s="277">
        <v>2270</v>
      </c>
      <c r="J56" s="276" t="s">
        <v>478</v>
      </c>
      <c r="K56" s="277" t="s">
        <v>137</v>
      </c>
      <c r="L56" s="277" t="s">
        <v>137</v>
      </c>
      <c r="M56" s="278" t="s">
        <v>137</v>
      </c>
    </row>
    <row r="57" spans="1:13" s="272" customFormat="1" ht="16.5">
      <c r="A57" s="269">
        <v>5</v>
      </c>
      <c r="B57" s="281" t="s">
        <v>540</v>
      </c>
      <c r="C57" s="270"/>
      <c r="D57" s="270"/>
      <c r="E57" s="270"/>
      <c r="F57" s="270"/>
      <c r="G57" s="270"/>
      <c r="H57" s="270"/>
      <c r="I57" s="235"/>
      <c r="J57" s="235"/>
      <c r="K57" s="235"/>
      <c r="L57" s="235"/>
      <c r="M57" s="271"/>
    </row>
    <row r="58" spans="1:13" s="279" customFormat="1" ht="29.25">
      <c r="A58" s="273"/>
      <c r="B58" s="275" t="s">
        <v>541</v>
      </c>
      <c r="C58" s="275">
        <v>35</v>
      </c>
      <c r="D58" s="282">
        <v>1</v>
      </c>
      <c r="E58" s="276" t="s">
        <v>338</v>
      </c>
      <c r="F58" s="276" t="s">
        <v>542</v>
      </c>
      <c r="G58" s="276" t="s">
        <v>543</v>
      </c>
      <c r="H58" s="275" t="s">
        <v>532</v>
      </c>
      <c r="I58" s="277">
        <v>351</v>
      </c>
      <c r="J58" s="276" t="s">
        <v>478</v>
      </c>
      <c r="K58" s="277" t="s">
        <v>479</v>
      </c>
      <c r="L58" s="277" t="s">
        <v>137</v>
      </c>
      <c r="M58" s="278" t="s">
        <v>137</v>
      </c>
    </row>
    <row r="59" spans="1:13" s="272" customFormat="1" ht="30.75">
      <c r="A59" s="269">
        <v>6</v>
      </c>
      <c r="B59" s="270" t="s">
        <v>544</v>
      </c>
      <c r="C59" s="270"/>
      <c r="D59" s="270"/>
      <c r="E59" s="270"/>
      <c r="F59" s="270"/>
      <c r="G59" s="270"/>
      <c r="H59" s="270"/>
      <c r="I59" s="235"/>
      <c r="J59" s="235"/>
      <c r="K59" s="235"/>
      <c r="L59" s="235"/>
      <c r="M59" s="271"/>
    </row>
    <row r="60" spans="1:13" s="279" customFormat="1" ht="30.75">
      <c r="A60" s="273"/>
      <c r="B60" s="280" t="s">
        <v>545</v>
      </c>
      <c r="C60" s="275">
        <v>10</v>
      </c>
      <c r="D60" s="276" t="s">
        <v>494</v>
      </c>
      <c r="E60" s="276">
        <v>0.5</v>
      </c>
      <c r="F60" s="276" t="s">
        <v>336</v>
      </c>
      <c r="G60" s="276" t="s">
        <v>477</v>
      </c>
      <c r="H60" s="275" t="s">
        <v>546</v>
      </c>
      <c r="I60" s="277">
        <v>1208</v>
      </c>
      <c r="J60" s="276" t="s">
        <v>478</v>
      </c>
      <c r="K60" s="277" t="s">
        <v>137</v>
      </c>
      <c r="L60" s="277" t="s">
        <v>137</v>
      </c>
      <c r="M60" s="278" t="s">
        <v>137</v>
      </c>
    </row>
    <row r="61" spans="1:13" s="279" customFormat="1" ht="17.25">
      <c r="A61" s="273"/>
      <c r="B61" s="274" t="s">
        <v>547</v>
      </c>
      <c r="C61" s="275">
        <v>0.4</v>
      </c>
      <c r="D61" s="282">
        <v>1</v>
      </c>
      <c r="E61" s="275">
        <v>0.5</v>
      </c>
      <c r="F61" s="276" t="s">
        <v>336</v>
      </c>
      <c r="G61" s="276" t="s">
        <v>477</v>
      </c>
      <c r="H61" s="275" t="s">
        <v>532</v>
      </c>
      <c r="I61" s="277">
        <v>0</v>
      </c>
      <c r="J61" s="276" t="s">
        <v>478</v>
      </c>
      <c r="K61" s="277" t="s">
        <v>137</v>
      </c>
      <c r="L61" s="277" t="s">
        <v>137</v>
      </c>
      <c r="M61" s="278" t="s">
        <v>137</v>
      </c>
    </row>
    <row r="62" spans="1:13" s="272" customFormat="1" ht="30.75">
      <c r="A62" s="269">
        <v>7</v>
      </c>
      <c r="B62" s="270" t="s">
        <v>548</v>
      </c>
      <c r="C62" s="270"/>
      <c r="D62" s="270"/>
      <c r="E62" s="270"/>
      <c r="F62" s="270"/>
      <c r="G62" s="270"/>
      <c r="H62" s="270"/>
      <c r="I62" s="235"/>
      <c r="J62" s="235"/>
      <c r="K62" s="235"/>
      <c r="L62" s="235"/>
      <c r="M62" s="271"/>
    </row>
    <row r="63" spans="1:13" s="279" customFormat="1" ht="17.25">
      <c r="A63" s="273"/>
      <c r="B63" s="280" t="s">
        <v>549</v>
      </c>
      <c r="C63" s="275">
        <v>35</v>
      </c>
      <c r="D63" s="282">
        <v>1</v>
      </c>
      <c r="E63" s="283">
        <v>1</v>
      </c>
      <c r="F63" s="276" t="s">
        <v>336</v>
      </c>
      <c r="G63" s="276" t="s">
        <v>477</v>
      </c>
      <c r="H63" s="276" t="s">
        <v>478</v>
      </c>
      <c r="I63" s="277">
        <v>499</v>
      </c>
      <c r="J63" s="276" t="s">
        <v>478</v>
      </c>
      <c r="K63" s="277" t="s">
        <v>137</v>
      </c>
      <c r="L63" s="277" t="s">
        <v>137</v>
      </c>
      <c r="M63" s="278" t="s">
        <v>137</v>
      </c>
    </row>
    <row r="64" spans="1:13" s="272" customFormat="1" ht="30.75">
      <c r="A64" s="269">
        <v>8</v>
      </c>
      <c r="B64" s="270" t="s">
        <v>550</v>
      </c>
      <c r="C64" s="270"/>
      <c r="D64" s="270"/>
      <c r="E64" s="270"/>
      <c r="F64" s="270"/>
      <c r="G64" s="270"/>
      <c r="H64" s="270"/>
      <c r="I64" s="235"/>
      <c r="J64" s="235"/>
      <c r="K64" s="235"/>
      <c r="L64" s="235"/>
      <c r="M64" s="271"/>
    </row>
    <row r="65" spans="1:13" s="279" customFormat="1" ht="29.25">
      <c r="A65" s="273"/>
      <c r="B65" s="275" t="s">
        <v>551</v>
      </c>
      <c r="C65" s="275">
        <v>10</v>
      </c>
      <c r="D65" s="276" t="s">
        <v>494</v>
      </c>
      <c r="E65" s="275">
        <v>0.5</v>
      </c>
      <c r="F65" s="276" t="s">
        <v>345</v>
      </c>
      <c r="G65" s="276" t="s">
        <v>536</v>
      </c>
      <c r="H65" s="276" t="s">
        <v>478</v>
      </c>
      <c r="I65" s="277">
        <v>2694</v>
      </c>
      <c r="J65" s="276" t="s">
        <v>478</v>
      </c>
      <c r="K65" s="277" t="s">
        <v>137</v>
      </c>
      <c r="L65" s="277" t="s">
        <v>137</v>
      </c>
      <c r="M65" s="278" t="s">
        <v>137</v>
      </c>
    </row>
    <row r="66" spans="1:13" s="279" customFormat="1" ht="17.25">
      <c r="A66" s="273"/>
      <c r="B66" s="276" t="s">
        <v>552</v>
      </c>
      <c r="C66" s="275">
        <v>0.4</v>
      </c>
      <c r="D66" s="282">
        <v>1</v>
      </c>
      <c r="E66" s="275" t="s">
        <v>494</v>
      </c>
      <c r="F66" s="275" t="s">
        <v>553</v>
      </c>
      <c r="G66" s="275" t="s">
        <v>554</v>
      </c>
      <c r="H66" s="276" t="s">
        <v>478</v>
      </c>
      <c r="I66" s="277">
        <v>102</v>
      </c>
      <c r="J66" s="276" t="s">
        <v>478</v>
      </c>
      <c r="K66" s="277" t="s">
        <v>137</v>
      </c>
      <c r="L66" s="277" t="s">
        <v>137</v>
      </c>
      <c r="M66" s="278" t="s">
        <v>137</v>
      </c>
    </row>
    <row r="67" spans="1:13" s="272" customFormat="1" ht="29.25">
      <c r="A67" s="269">
        <v>9</v>
      </c>
      <c r="B67" s="281" t="s">
        <v>555</v>
      </c>
      <c r="C67" s="270"/>
      <c r="D67" s="270"/>
      <c r="E67" s="270"/>
      <c r="F67" s="270"/>
      <c r="G67" s="270"/>
      <c r="H67" s="270"/>
      <c r="I67" s="235"/>
      <c r="J67" s="235"/>
      <c r="K67" s="235"/>
      <c r="L67" s="235"/>
      <c r="M67" s="271"/>
    </row>
    <row r="68" spans="1:13" s="279" customFormat="1" ht="29.25">
      <c r="A68" s="273"/>
      <c r="B68" s="284" t="s">
        <v>556</v>
      </c>
      <c r="C68" s="285">
        <v>10</v>
      </c>
      <c r="D68" s="282">
        <v>1</v>
      </c>
      <c r="E68" s="275">
        <v>0.5</v>
      </c>
      <c r="F68" s="276" t="s">
        <v>557</v>
      </c>
      <c r="G68" s="276" t="s">
        <v>477</v>
      </c>
      <c r="H68" s="276" t="s">
        <v>478</v>
      </c>
      <c r="I68" s="277">
        <v>2597</v>
      </c>
      <c r="J68" s="276" t="s">
        <v>478</v>
      </c>
      <c r="K68" s="277" t="s">
        <v>479</v>
      </c>
      <c r="L68" s="277" t="s">
        <v>137</v>
      </c>
      <c r="M68" s="278" t="s">
        <v>137</v>
      </c>
    </row>
    <row r="69" spans="1:13" s="294" customFormat="1" ht="29.25">
      <c r="A69" s="286">
        <v>10</v>
      </c>
      <c r="B69" s="287" t="s">
        <v>558</v>
      </c>
      <c r="C69" s="288"/>
      <c r="D69" s="289"/>
      <c r="E69" s="290"/>
      <c r="F69" s="291"/>
      <c r="G69" s="291"/>
      <c r="H69" s="291"/>
      <c r="I69" s="235"/>
      <c r="J69" s="291"/>
      <c r="K69" s="292"/>
      <c r="L69" s="292"/>
      <c r="M69" s="293"/>
    </row>
    <row r="70" spans="1:13" s="279" customFormat="1" ht="42.75">
      <c r="A70" s="295"/>
      <c r="B70" s="296" t="s">
        <v>559</v>
      </c>
      <c r="C70" s="296">
        <v>6</v>
      </c>
      <c r="D70" s="297">
        <v>1</v>
      </c>
      <c r="E70" s="275">
        <v>0.5</v>
      </c>
      <c r="F70" s="276" t="s">
        <v>557</v>
      </c>
      <c r="G70" s="276" t="s">
        <v>477</v>
      </c>
      <c r="H70" s="276" t="s">
        <v>478</v>
      </c>
      <c r="I70" s="277">
        <v>767</v>
      </c>
      <c r="J70" s="276" t="s">
        <v>478</v>
      </c>
      <c r="K70" s="277" t="s">
        <v>137</v>
      </c>
      <c r="L70" s="277" t="s">
        <v>137</v>
      </c>
      <c r="M70" s="278" t="s">
        <v>137</v>
      </c>
    </row>
    <row r="71" spans="1:13" s="279" customFormat="1" ht="29.25">
      <c r="A71" s="273"/>
      <c r="B71" s="298" t="s">
        <v>560</v>
      </c>
      <c r="C71" s="299">
        <v>6</v>
      </c>
      <c r="D71" s="282">
        <v>1</v>
      </c>
      <c r="E71" s="275">
        <v>0.5</v>
      </c>
      <c r="F71" s="276" t="s">
        <v>557</v>
      </c>
      <c r="G71" s="276" t="s">
        <v>477</v>
      </c>
      <c r="H71" s="276" t="s">
        <v>478</v>
      </c>
      <c r="I71" s="277">
        <v>189</v>
      </c>
      <c r="J71" s="276" t="s">
        <v>478</v>
      </c>
      <c r="K71" s="277" t="s">
        <v>137</v>
      </c>
      <c r="L71" s="277" t="s">
        <v>137</v>
      </c>
      <c r="M71" s="278" t="s">
        <v>137</v>
      </c>
    </row>
    <row r="72" spans="1:13" s="272" customFormat="1" ht="16.5">
      <c r="A72" s="269">
        <v>11</v>
      </c>
      <c r="B72" s="281" t="s">
        <v>561</v>
      </c>
      <c r="C72" s="270"/>
      <c r="D72" s="270"/>
      <c r="E72" s="270"/>
      <c r="F72" s="270"/>
      <c r="G72" s="270"/>
      <c r="H72" s="270"/>
      <c r="I72" s="235"/>
      <c r="J72" s="235"/>
      <c r="K72" s="235"/>
      <c r="L72" s="235"/>
      <c r="M72" s="271"/>
    </row>
    <row r="73" spans="1:13" s="279" customFormat="1" ht="29.25">
      <c r="A73" s="273"/>
      <c r="B73" s="275" t="s">
        <v>562</v>
      </c>
      <c r="C73" s="275">
        <v>35</v>
      </c>
      <c r="D73" s="282">
        <v>1</v>
      </c>
      <c r="E73" s="276" t="s">
        <v>338</v>
      </c>
      <c r="F73" s="276" t="s">
        <v>542</v>
      </c>
      <c r="G73" s="276" t="s">
        <v>543</v>
      </c>
      <c r="H73" s="276" t="s">
        <v>478</v>
      </c>
      <c r="I73" s="277">
        <v>15994</v>
      </c>
      <c r="J73" s="276" t="s">
        <v>478</v>
      </c>
      <c r="K73" s="277" t="s">
        <v>137</v>
      </c>
      <c r="L73" s="277" t="s">
        <v>137</v>
      </c>
      <c r="M73" s="278" t="s">
        <v>137</v>
      </c>
    </row>
    <row r="74" spans="1:13" s="279" customFormat="1" ht="29.25">
      <c r="A74" s="273"/>
      <c r="B74" s="275" t="s">
        <v>563</v>
      </c>
      <c r="C74" s="275">
        <v>35</v>
      </c>
      <c r="D74" s="282">
        <v>1</v>
      </c>
      <c r="E74" s="283">
        <v>1</v>
      </c>
      <c r="F74" s="276" t="s">
        <v>564</v>
      </c>
      <c r="G74" s="276" t="s">
        <v>543</v>
      </c>
      <c r="H74" s="276" t="s">
        <v>478</v>
      </c>
      <c r="I74" s="277">
        <v>22076</v>
      </c>
      <c r="J74" s="276" t="s">
        <v>478</v>
      </c>
      <c r="K74" s="277" t="s">
        <v>137</v>
      </c>
      <c r="L74" s="277" t="s">
        <v>137</v>
      </c>
      <c r="M74" s="278" t="s">
        <v>137</v>
      </c>
    </row>
    <row r="75" spans="1:13" s="279" customFormat="1" ht="30.75">
      <c r="A75" s="273"/>
      <c r="B75" s="275" t="s">
        <v>565</v>
      </c>
      <c r="C75" s="275">
        <v>35</v>
      </c>
      <c r="D75" s="282">
        <v>1</v>
      </c>
      <c r="E75" s="276" t="s">
        <v>338</v>
      </c>
      <c r="F75" s="276" t="s">
        <v>542</v>
      </c>
      <c r="G75" s="276" t="s">
        <v>543</v>
      </c>
      <c r="H75" s="276" t="s">
        <v>478</v>
      </c>
      <c r="I75" s="277">
        <v>12912</v>
      </c>
      <c r="J75" s="276" t="s">
        <v>478</v>
      </c>
      <c r="K75" s="277" t="s">
        <v>137</v>
      </c>
      <c r="L75" s="277" t="s">
        <v>137</v>
      </c>
      <c r="M75" s="278" t="s">
        <v>137</v>
      </c>
    </row>
    <row r="76" spans="1:13" s="272" customFormat="1" ht="30.75">
      <c r="A76" s="269">
        <v>12</v>
      </c>
      <c r="B76" s="270" t="s">
        <v>566</v>
      </c>
      <c r="C76" s="270"/>
      <c r="D76" s="270"/>
      <c r="E76" s="270"/>
      <c r="F76" s="270"/>
      <c r="G76" s="270"/>
      <c r="H76" s="270"/>
      <c r="I76" s="235"/>
      <c r="J76" s="235"/>
      <c r="K76" s="235"/>
      <c r="L76" s="235"/>
      <c r="M76" s="271"/>
    </row>
    <row r="77" spans="1:13" s="279" customFormat="1" ht="30.75">
      <c r="A77" s="273"/>
      <c r="B77" s="275" t="s">
        <v>567</v>
      </c>
      <c r="C77" s="275">
        <v>150</v>
      </c>
      <c r="D77" s="276" t="s">
        <v>338</v>
      </c>
      <c r="E77" s="276" t="s">
        <v>338</v>
      </c>
      <c r="F77" s="276" t="s">
        <v>345</v>
      </c>
      <c r="G77" s="276" t="s">
        <v>536</v>
      </c>
      <c r="H77" s="275" t="s">
        <v>532</v>
      </c>
      <c r="I77" s="277">
        <v>306090</v>
      </c>
      <c r="J77" s="276" t="s">
        <v>478</v>
      </c>
      <c r="K77" s="277" t="s">
        <v>479</v>
      </c>
      <c r="L77" s="277" t="s">
        <v>137</v>
      </c>
      <c r="M77" s="278" t="s">
        <v>137</v>
      </c>
    </row>
    <row r="78" spans="1:13" s="279" customFormat="1" ht="29.25">
      <c r="A78" s="273"/>
      <c r="B78" s="276" t="s">
        <v>492</v>
      </c>
      <c r="C78" s="275">
        <v>150</v>
      </c>
      <c r="D78" s="276" t="s">
        <v>338</v>
      </c>
      <c r="E78" s="276" t="s">
        <v>338</v>
      </c>
      <c r="F78" s="276" t="s">
        <v>345</v>
      </c>
      <c r="G78" s="276" t="s">
        <v>536</v>
      </c>
      <c r="H78" s="275" t="s">
        <v>532</v>
      </c>
      <c r="I78" s="277">
        <v>0</v>
      </c>
      <c r="J78" s="276" t="s">
        <v>478</v>
      </c>
      <c r="K78" s="277" t="s">
        <v>479</v>
      </c>
      <c r="L78" s="277" t="s">
        <v>137</v>
      </c>
      <c r="M78" s="278" t="s">
        <v>137</v>
      </c>
    </row>
    <row r="79" spans="1:13" s="272" customFormat="1" ht="30.75">
      <c r="A79" s="269">
        <v>13</v>
      </c>
      <c r="B79" s="270" t="s">
        <v>568</v>
      </c>
      <c r="C79" s="270"/>
      <c r="D79" s="270"/>
      <c r="E79" s="270"/>
      <c r="F79" s="270"/>
      <c r="G79" s="270"/>
      <c r="H79" s="270"/>
      <c r="I79" s="235"/>
      <c r="J79" s="235"/>
      <c r="K79" s="235"/>
      <c r="L79" s="235"/>
      <c r="M79" s="271"/>
    </row>
    <row r="80" spans="1:13" s="279" customFormat="1" ht="42.75">
      <c r="A80" s="273"/>
      <c r="B80" s="274" t="s">
        <v>569</v>
      </c>
      <c r="C80" s="275">
        <v>35</v>
      </c>
      <c r="D80" s="282">
        <v>1</v>
      </c>
      <c r="E80" s="276" t="s">
        <v>338</v>
      </c>
      <c r="F80" s="276" t="s">
        <v>570</v>
      </c>
      <c r="G80" s="276" t="s">
        <v>524</v>
      </c>
      <c r="H80" s="275" t="s">
        <v>532</v>
      </c>
      <c r="I80" s="277">
        <v>7461</v>
      </c>
      <c r="J80" s="276" t="s">
        <v>478</v>
      </c>
      <c r="K80" s="277" t="s">
        <v>479</v>
      </c>
      <c r="L80" s="277" t="s">
        <v>137</v>
      </c>
      <c r="M80" s="278" t="s">
        <v>137</v>
      </c>
    </row>
    <row r="81" spans="1:13" s="279" customFormat="1" ht="42.75">
      <c r="A81" s="273"/>
      <c r="B81" s="274" t="s">
        <v>571</v>
      </c>
      <c r="C81" s="275">
        <v>35</v>
      </c>
      <c r="D81" s="282">
        <v>1</v>
      </c>
      <c r="E81" s="276">
        <v>0.5</v>
      </c>
      <c r="F81" s="276" t="s">
        <v>570</v>
      </c>
      <c r="G81" s="276" t="s">
        <v>524</v>
      </c>
      <c r="H81" s="275" t="s">
        <v>532</v>
      </c>
      <c r="I81" s="277">
        <v>31796</v>
      </c>
      <c r="J81" s="276" t="s">
        <v>478</v>
      </c>
      <c r="K81" s="277" t="s">
        <v>479</v>
      </c>
      <c r="L81" s="277" t="s">
        <v>137</v>
      </c>
      <c r="M81" s="278" t="s">
        <v>137</v>
      </c>
    </row>
    <row r="82" spans="1:13" s="279" customFormat="1" ht="42.75">
      <c r="A82" s="273"/>
      <c r="B82" s="274" t="s">
        <v>572</v>
      </c>
      <c r="C82" s="275">
        <v>35</v>
      </c>
      <c r="D82" s="282">
        <v>1</v>
      </c>
      <c r="E82" s="276">
        <v>0.5</v>
      </c>
      <c r="F82" s="276" t="s">
        <v>573</v>
      </c>
      <c r="G82" s="276" t="s">
        <v>524</v>
      </c>
      <c r="H82" s="275" t="s">
        <v>532</v>
      </c>
      <c r="I82" s="277">
        <v>7380</v>
      </c>
      <c r="J82" s="276" t="s">
        <v>478</v>
      </c>
      <c r="K82" s="277" t="s">
        <v>479</v>
      </c>
      <c r="L82" s="277" t="s">
        <v>137</v>
      </c>
      <c r="M82" s="278" t="s">
        <v>137</v>
      </c>
    </row>
    <row r="83" spans="1:13" s="279" customFormat="1" ht="42.75">
      <c r="A83" s="273"/>
      <c r="B83" s="274" t="s">
        <v>574</v>
      </c>
      <c r="C83" s="275">
        <v>10</v>
      </c>
      <c r="D83" s="282">
        <v>1</v>
      </c>
      <c r="E83" s="276">
        <v>0.5</v>
      </c>
      <c r="F83" s="276" t="s">
        <v>573</v>
      </c>
      <c r="G83" s="276" t="s">
        <v>524</v>
      </c>
      <c r="H83" s="275" t="s">
        <v>532</v>
      </c>
      <c r="I83" s="277">
        <v>370</v>
      </c>
      <c r="J83" s="276" t="s">
        <v>478</v>
      </c>
      <c r="K83" s="277" t="s">
        <v>137</v>
      </c>
      <c r="L83" s="277" t="s">
        <v>137</v>
      </c>
      <c r="M83" s="278" t="s">
        <v>137</v>
      </c>
    </row>
    <row r="84" spans="1:13" s="279" customFormat="1" ht="42.75">
      <c r="A84" s="273"/>
      <c r="B84" s="274" t="s">
        <v>575</v>
      </c>
      <c r="C84" s="275">
        <v>10</v>
      </c>
      <c r="D84" s="282">
        <v>1</v>
      </c>
      <c r="E84" s="276">
        <v>0.5</v>
      </c>
      <c r="F84" s="276" t="s">
        <v>573</v>
      </c>
      <c r="G84" s="276" t="s">
        <v>524</v>
      </c>
      <c r="H84" s="275" t="s">
        <v>532</v>
      </c>
      <c r="I84" s="277">
        <v>235</v>
      </c>
      <c r="J84" s="276" t="s">
        <v>478</v>
      </c>
      <c r="K84" s="277" t="s">
        <v>137</v>
      </c>
      <c r="L84" s="277" t="s">
        <v>137</v>
      </c>
      <c r="M84" s="278" t="s">
        <v>137</v>
      </c>
    </row>
    <row r="85" spans="1:13" s="279" customFormat="1" ht="42.75">
      <c r="A85" s="273"/>
      <c r="B85" s="274" t="s">
        <v>576</v>
      </c>
      <c r="C85" s="275">
        <v>35</v>
      </c>
      <c r="D85" s="282">
        <v>1</v>
      </c>
      <c r="E85" s="276" t="s">
        <v>338</v>
      </c>
      <c r="F85" s="276" t="s">
        <v>570</v>
      </c>
      <c r="G85" s="276" t="s">
        <v>524</v>
      </c>
      <c r="H85" s="275" t="s">
        <v>532</v>
      </c>
      <c r="I85" s="277">
        <v>11202</v>
      </c>
      <c r="J85" s="276" t="s">
        <v>478</v>
      </c>
      <c r="K85" s="277" t="s">
        <v>479</v>
      </c>
      <c r="L85" s="277" t="s">
        <v>137</v>
      </c>
      <c r="M85" s="278" t="s">
        <v>137</v>
      </c>
    </row>
    <row r="86" spans="1:13" s="279" customFormat="1" ht="42.75">
      <c r="A86" s="273"/>
      <c r="B86" s="274" t="s">
        <v>577</v>
      </c>
      <c r="C86" s="275">
        <v>35</v>
      </c>
      <c r="D86" s="282">
        <v>1</v>
      </c>
      <c r="E86" s="276" t="s">
        <v>338</v>
      </c>
      <c r="F86" s="276" t="s">
        <v>570</v>
      </c>
      <c r="G86" s="276" t="s">
        <v>524</v>
      </c>
      <c r="H86" s="275" t="s">
        <v>532</v>
      </c>
      <c r="I86" s="277">
        <v>6915</v>
      </c>
      <c r="J86" s="276" t="s">
        <v>478</v>
      </c>
      <c r="K86" s="277" t="s">
        <v>479</v>
      </c>
      <c r="L86" s="277" t="s">
        <v>137</v>
      </c>
      <c r="M86" s="278" t="s">
        <v>137</v>
      </c>
    </row>
    <row r="87" spans="1:13" s="272" customFormat="1" ht="29.25">
      <c r="A87" s="269">
        <v>14</v>
      </c>
      <c r="B87" s="281" t="s">
        <v>578</v>
      </c>
      <c r="C87" s="270"/>
      <c r="D87" s="300"/>
      <c r="E87" s="281"/>
      <c r="F87" s="281"/>
      <c r="G87" s="281"/>
      <c r="H87" s="270"/>
      <c r="I87" s="235"/>
      <c r="J87" s="281"/>
      <c r="K87" s="235"/>
      <c r="L87" s="235"/>
      <c r="M87" s="271"/>
    </row>
    <row r="88" spans="1:13" s="279" customFormat="1" ht="29.25">
      <c r="A88" s="273"/>
      <c r="B88" s="276" t="s">
        <v>579</v>
      </c>
      <c r="C88" s="275">
        <v>35</v>
      </c>
      <c r="D88" s="282">
        <v>1</v>
      </c>
      <c r="E88" s="276">
        <v>0.5</v>
      </c>
      <c r="F88" s="276" t="s">
        <v>570</v>
      </c>
      <c r="G88" s="276" t="s">
        <v>524</v>
      </c>
      <c r="H88" s="275" t="s">
        <v>532</v>
      </c>
      <c r="I88" s="277">
        <v>6836</v>
      </c>
      <c r="J88" s="275" t="s">
        <v>532</v>
      </c>
      <c r="K88" s="277" t="s">
        <v>479</v>
      </c>
      <c r="L88" s="277" t="s">
        <v>137</v>
      </c>
      <c r="M88" s="278" t="s">
        <v>137</v>
      </c>
    </row>
    <row r="89" spans="1:13" s="272" customFormat="1" ht="16.5">
      <c r="A89" s="269">
        <v>15</v>
      </c>
      <c r="B89" s="281" t="s">
        <v>580</v>
      </c>
      <c r="C89" s="270"/>
      <c r="D89" s="300"/>
      <c r="E89" s="281"/>
      <c r="F89" s="281"/>
      <c r="G89" s="281"/>
      <c r="H89" s="270"/>
      <c r="I89" s="235"/>
      <c r="J89" s="281"/>
      <c r="K89" s="235"/>
      <c r="L89" s="235"/>
      <c r="M89" s="271"/>
    </row>
    <row r="90" spans="1:13" s="279" customFormat="1" ht="29.25">
      <c r="A90" s="273"/>
      <c r="B90" s="276" t="s">
        <v>581</v>
      </c>
      <c r="C90" s="275">
        <v>35</v>
      </c>
      <c r="D90" s="282">
        <v>1</v>
      </c>
      <c r="E90" s="276">
        <v>0.5</v>
      </c>
      <c r="F90" s="276" t="s">
        <v>582</v>
      </c>
      <c r="G90" s="276" t="s">
        <v>524</v>
      </c>
      <c r="H90" s="275" t="s">
        <v>532</v>
      </c>
      <c r="I90" s="277">
        <v>11168</v>
      </c>
      <c r="J90" s="275" t="s">
        <v>532</v>
      </c>
      <c r="K90" s="277" t="s">
        <v>137</v>
      </c>
      <c r="L90" s="277" t="s">
        <v>137</v>
      </c>
      <c r="M90" s="278" t="s">
        <v>137</v>
      </c>
    </row>
    <row r="91" spans="1:13" s="279" customFormat="1" ht="29.25">
      <c r="A91" s="273"/>
      <c r="B91" s="276" t="s">
        <v>583</v>
      </c>
      <c r="C91" s="275">
        <v>35</v>
      </c>
      <c r="D91" s="282">
        <v>1</v>
      </c>
      <c r="E91" s="276">
        <v>0.5</v>
      </c>
      <c r="F91" s="276" t="s">
        <v>582</v>
      </c>
      <c r="G91" s="276" t="s">
        <v>524</v>
      </c>
      <c r="H91" s="275" t="s">
        <v>532</v>
      </c>
      <c r="I91" s="277">
        <v>6830</v>
      </c>
      <c r="J91" s="275" t="s">
        <v>532</v>
      </c>
      <c r="K91" s="277" t="s">
        <v>137</v>
      </c>
      <c r="L91" s="277" t="s">
        <v>137</v>
      </c>
      <c r="M91" s="278" t="s">
        <v>137</v>
      </c>
    </row>
    <row r="92" spans="1:13" s="279" customFormat="1" ht="29.25">
      <c r="A92" s="273"/>
      <c r="B92" s="276" t="s">
        <v>584</v>
      </c>
      <c r="C92" s="275">
        <v>35</v>
      </c>
      <c r="D92" s="282">
        <v>1</v>
      </c>
      <c r="E92" s="276">
        <v>0.5</v>
      </c>
      <c r="F92" s="276" t="s">
        <v>582</v>
      </c>
      <c r="G92" s="276" t="s">
        <v>524</v>
      </c>
      <c r="H92" s="275" t="s">
        <v>532</v>
      </c>
      <c r="I92" s="277">
        <v>5224</v>
      </c>
      <c r="J92" s="275" t="s">
        <v>532</v>
      </c>
      <c r="K92" s="277" t="s">
        <v>137</v>
      </c>
      <c r="L92" s="277" t="s">
        <v>137</v>
      </c>
      <c r="M92" s="278" t="s">
        <v>137</v>
      </c>
    </row>
    <row r="93" spans="1:13" s="279" customFormat="1" ht="29.25">
      <c r="A93" s="273"/>
      <c r="B93" s="276" t="s">
        <v>585</v>
      </c>
      <c r="C93" s="275">
        <v>10</v>
      </c>
      <c r="D93" s="282">
        <v>1</v>
      </c>
      <c r="E93" s="276">
        <v>0.5</v>
      </c>
      <c r="F93" s="276" t="s">
        <v>582</v>
      </c>
      <c r="G93" s="276" t="s">
        <v>524</v>
      </c>
      <c r="H93" s="275" t="s">
        <v>532</v>
      </c>
      <c r="I93" s="277">
        <v>240</v>
      </c>
      <c r="J93" s="275" t="s">
        <v>532</v>
      </c>
      <c r="K93" s="277" t="s">
        <v>137</v>
      </c>
      <c r="L93" s="277" t="s">
        <v>137</v>
      </c>
      <c r="M93" s="278" t="s">
        <v>137</v>
      </c>
    </row>
    <row r="94" spans="1:13" s="279" customFormat="1" ht="29.25">
      <c r="A94" s="273"/>
      <c r="B94" s="276" t="s">
        <v>586</v>
      </c>
      <c r="C94" s="275">
        <v>0.4</v>
      </c>
      <c r="D94" s="282">
        <v>1</v>
      </c>
      <c r="E94" s="276">
        <v>0.5</v>
      </c>
      <c r="F94" s="276" t="s">
        <v>587</v>
      </c>
      <c r="G94" s="276" t="s">
        <v>477</v>
      </c>
      <c r="H94" s="275" t="s">
        <v>532</v>
      </c>
      <c r="I94" s="277">
        <v>104</v>
      </c>
      <c r="J94" s="275" t="s">
        <v>532</v>
      </c>
      <c r="K94" s="277" t="s">
        <v>137</v>
      </c>
      <c r="L94" s="277" t="s">
        <v>137</v>
      </c>
      <c r="M94" s="278" t="s">
        <v>137</v>
      </c>
    </row>
    <row r="95" spans="1:13" s="272" customFormat="1" ht="16.5">
      <c r="A95" s="269">
        <v>16</v>
      </c>
      <c r="B95" s="281" t="s">
        <v>588</v>
      </c>
      <c r="C95" s="270"/>
      <c r="D95" s="300"/>
      <c r="E95" s="281"/>
      <c r="F95" s="281"/>
      <c r="G95" s="281"/>
      <c r="H95" s="270"/>
      <c r="I95" s="235"/>
      <c r="J95" s="281"/>
      <c r="K95" s="235"/>
      <c r="L95" s="235"/>
      <c r="M95" s="271"/>
    </row>
    <row r="96" spans="1:13" s="279" customFormat="1" ht="29.25">
      <c r="A96" s="273"/>
      <c r="B96" s="276" t="s">
        <v>589</v>
      </c>
      <c r="C96" s="275">
        <v>10</v>
      </c>
      <c r="D96" s="282">
        <v>1</v>
      </c>
      <c r="E96" s="276">
        <v>0.5</v>
      </c>
      <c r="F96" s="276" t="s">
        <v>582</v>
      </c>
      <c r="G96" s="276" t="s">
        <v>524</v>
      </c>
      <c r="H96" s="275" t="s">
        <v>532</v>
      </c>
      <c r="I96" s="277">
        <v>266</v>
      </c>
      <c r="J96" s="275" t="s">
        <v>532</v>
      </c>
      <c r="K96" s="277" t="s">
        <v>137</v>
      </c>
      <c r="L96" s="277" t="s">
        <v>137</v>
      </c>
      <c r="M96" s="278" t="s">
        <v>137</v>
      </c>
    </row>
    <row r="97" spans="1:13" s="279" customFormat="1" ht="29.25">
      <c r="A97" s="273"/>
      <c r="B97" s="276" t="s">
        <v>590</v>
      </c>
      <c r="C97" s="275">
        <v>0.4</v>
      </c>
      <c r="D97" s="282">
        <v>1</v>
      </c>
      <c r="E97" s="276">
        <v>0.5</v>
      </c>
      <c r="F97" s="276" t="s">
        <v>587</v>
      </c>
      <c r="G97" s="276" t="s">
        <v>477</v>
      </c>
      <c r="H97" s="275" t="s">
        <v>532</v>
      </c>
      <c r="I97" s="277">
        <v>12</v>
      </c>
      <c r="J97" s="275" t="s">
        <v>532</v>
      </c>
      <c r="K97" s="277" t="s">
        <v>137</v>
      </c>
      <c r="L97" s="277" t="s">
        <v>137</v>
      </c>
      <c r="M97" s="278" t="s">
        <v>137</v>
      </c>
    </row>
    <row r="98" spans="1:13" s="279" customFormat="1" ht="29.25">
      <c r="A98" s="273"/>
      <c r="B98" s="276" t="s">
        <v>591</v>
      </c>
      <c r="C98" s="275">
        <v>10</v>
      </c>
      <c r="D98" s="282">
        <v>1</v>
      </c>
      <c r="E98" s="276">
        <v>0.5</v>
      </c>
      <c r="F98" s="276" t="s">
        <v>582</v>
      </c>
      <c r="G98" s="276" t="s">
        <v>524</v>
      </c>
      <c r="H98" s="275" t="s">
        <v>532</v>
      </c>
      <c r="I98" s="277">
        <v>939</v>
      </c>
      <c r="J98" s="275" t="s">
        <v>532</v>
      </c>
      <c r="K98" s="277"/>
      <c r="L98" s="277"/>
      <c r="M98" s="278"/>
    </row>
    <row r="99" spans="1:13" s="272" customFormat="1" ht="29.25">
      <c r="A99" s="269">
        <v>17</v>
      </c>
      <c r="B99" s="281" t="s">
        <v>592</v>
      </c>
      <c r="C99" s="270"/>
      <c r="D99" s="300"/>
      <c r="E99" s="281"/>
      <c r="F99" s="281"/>
      <c r="G99" s="281"/>
      <c r="H99" s="270"/>
      <c r="I99" s="235"/>
      <c r="J99" s="281"/>
      <c r="K99" s="235"/>
      <c r="L99" s="235"/>
      <c r="M99" s="271"/>
    </row>
    <row r="100" spans="1:13" s="279" customFormat="1" ht="31.5">
      <c r="A100" s="273"/>
      <c r="B100" s="275" t="s">
        <v>593</v>
      </c>
      <c r="C100" s="275">
        <v>10</v>
      </c>
      <c r="D100" s="282">
        <v>1</v>
      </c>
      <c r="E100" s="276">
        <v>0.2</v>
      </c>
      <c r="F100" s="276" t="s">
        <v>594</v>
      </c>
      <c r="G100" s="276" t="s">
        <v>524</v>
      </c>
      <c r="H100" s="275" t="s">
        <v>546</v>
      </c>
      <c r="I100" s="277">
        <v>234</v>
      </c>
      <c r="J100" s="276" t="s">
        <v>478</v>
      </c>
      <c r="K100" s="277" t="s">
        <v>137</v>
      </c>
      <c r="L100" s="277" t="s">
        <v>137</v>
      </c>
      <c r="M100" s="278" t="s">
        <v>137</v>
      </c>
    </row>
    <row r="101" spans="1:13" s="279" customFormat="1" ht="15" customHeight="1">
      <c r="A101" s="273"/>
      <c r="B101" s="275" t="s">
        <v>595</v>
      </c>
      <c r="C101" s="275">
        <v>0.4</v>
      </c>
      <c r="D101" s="282">
        <v>1</v>
      </c>
      <c r="E101" s="276" t="s">
        <v>494</v>
      </c>
      <c r="F101" s="276" t="s">
        <v>596</v>
      </c>
      <c r="G101" s="276" t="s">
        <v>477</v>
      </c>
      <c r="H101" s="275" t="s">
        <v>532</v>
      </c>
      <c r="I101" s="277">
        <v>11</v>
      </c>
      <c r="J101" s="276" t="s">
        <v>478</v>
      </c>
      <c r="K101" s="277" t="s">
        <v>137</v>
      </c>
      <c r="L101" s="277" t="s">
        <v>137</v>
      </c>
      <c r="M101" s="278" t="s">
        <v>137</v>
      </c>
    </row>
    <row r="102" spans="1:13" s="272" customFormat="1" ht="29.25">
      <c r="A102" s="269">
        <v>18</v>
      </c>
      <c r="B102" s="281" t="s">
        <v>597</v>
      </c>
      <c r="C102" s="270"/>
      <c r="D102" s="300"/>
      <c r="E102" s="281"/>
      <c r="F102" s="281"/>
      <c r="G102" s="281"/>
      <c r="H102" s="270"/>
      <c r="I102" s="235"/>
      <c r="J102" s="281"/>
      <c r="K102" s="235"/>
      <c r="L102" s="235"/>
      <c r="M102" s="271"/>
    </row>
    <row r="103" spans="1:13" s="279" customFormat="1" ht="29.25">
      <c r="A103" s="273"/>
      <c r="B103" s="276" t="s">
        <v>598</v>
      </c>
      <c r="C103" s="275">
        <v>0.4</v>
      </c>
      <c r="D103" s="282">
        <v>1</v>
      </c>
      <c r="E103" s="276" t="s">
        <v>494</v>
      </c>
      <c r="F103" s="276" t="s">
        <v>596</v>
      </c>
      <c r="G103" s="276" t="s">
        <v>477</v>
      </c>
      <c r="H103" s="275" t="s">
        <v>532</v>
      </c>
      <c r="I103" s="277">
        <v>4</v>
      </c>
      <c r="J103" s="276" t="s">
        <v>478</v>
      </c>
      <c r="K103" s="277" t="s">
        <v>137</v>
      </c>
      <c r="L103" s="277" t="s">
        <v>137</v>
      </c>
      <c r="M103" s="278" t="s">
        <v>137</v>
      </c>
    </row>
    <row r="104" spans="1:13" s="272" customFormat="1" ht="16.5">
      <c r="A104" s="269">
        <v>19</v>
      </c>
      <c r="B104" s="281" t="s">
        <v>599</v>
      </c>
      <c r="C104" s="270"/>
      <c r="D104" s="300"/>
      <c r="E104" s="281"/>
      <c r="F104" s="281"/>
      <c r="G104" s="281"/>
      <c r="H104" s="301"/>
      <c r="I104" s="235"/>
      <c r="J104" s="281"/>
      <c r="K104" s="235"/>
      <c r="L104" s="235"/>
      <c r="M104" s="271"/>
    </row>
    <row r="105" spans="1:13" s="279" customFormat="1" ht="29.25">
      <c r="A105" s="273"/>
      <c r="B105" s="276" t="s">
        <v>600</v>
      </c>
      <c r="C105" s="275">
        <v>10</v>
      </c>
      <c r="D105" s="282">
        <v>1</v>
      </c>
      <c r="E105" s="276">
        <v>0.2</v>
      </c>
      <c r="F105" s="276" t="s">
        <v>594</v>
      </c>
      <c r="G105" s="276" t="s">
        <v>524</v>
      </c>
      <c r="H105" s="275" t="s">
        <v>532</v>
      </c>
      <c r="I105" s="277">
        <v>458</v>
      </c>
      <c r="J105" s="276" t="s">
        <v>478</v>
      </c>
      <c r="K105" s="277" t="s">
        <v>137</v>
      </c>
      <c r="L105" s="277" t="s">
        <v>137</v>
      </c>
      <c r="M105" s="278" t="s">
        <v>137</v>
      </c>
    </row>
    <row r="106" spans="1:13" s="279" customFormat="1" ht="29.25">
      <c r="A106" s="273"/>
      <c r="B106" s="276" t="s">
        <v>601</v>
      </c>
      <c r="C106" s="275">
        <v>10</v>
      </c>
      <c r="D106" s="282">
        <v>1</v>
      </c>
      <c r="E106" s="276">
        <v>0.2</v>
      </c>
      <c r="F106" s="276" t="s">
        <v>594</v>
      </c>
      <c r="G106" s="276" t="s">
        <v>524</v>
      </c>
      <c r="H106" s="275" t="s">
        <v>532</v>
      </c>
      <c r="I106" s="277">
        <v>1009</v>
      </c>
      <c r="J106" s="276" t="s">
        <v>478</v>
      </c>
      <c r="K106" s="277" t="s">
        <v>137</v>
      </c>
      <c r="L106" s="277" t="s">
        <v>137</v>
      </c>
      <c r="M106" s="278" t="s">
        <v>137</v>
      </c>
    </row>
    <row r="107" spans="1:13" s="279" customFormat="1" ht="29.25">
      <c r="A107" s="273"/>
      <c r="B107" s="276" t="s">
        <v>602</v>
      </c>
      <c r="C107" s="275">
        <v>0.4</v>
      </c>
      <c r="D107" s="282">
        <v>1</v>
      </c>
      <c r="E107" s="276">
        <v>0.5</v>
      </c>
      <c r="F107" s="276" t="s">
        <v>587</v>
      </c>
      <c r="G107" s="276" t="s">
        <v>477</v>
      </c>
      <c r="H107" s="275" t="s">
        <v>532</v>
      </c>
      <c r="I107" s="277">
        <v>78</v>
      </c>
      <c r="J107" s="276" t="s">
        <v>478</v>
      </c>
      <c r="K107" s="277" t="s">
        <v>137</v>
      </c>
      <c r="L107" s="277" t="s">
        <v>137</v>
      </c>
      <c r="M107" s="278" t="s">
        <v>137</v>
      </c>
    </row>
    <row r="108" spans="1:13" s="272" customFormat="1" ht="29.25">
      <c r="A108" s="269">
        <v>20</v>
      </c>
      <c r="B108" s="281" t="s">
        <v>603</v>
      </c>
      <c r="C108" s="270"/>
      <c r="D108" s="300"/>
      <c r="E108" s="281"/>
      <c r="F108" s="281"/>
      <c r="G108" s="281"/>
      <c r="H108" s="270"/>
      <c r="I108" s="235"/>
      <c r="J108" s="281"/>
      <c r="K108" s="235"/>
      <c r="L108" s="235"/>
      <c r="M108" s="271"/>
    </row>
    <row r="109" spans="1:13" s="279" customFormat="1" ht="42.75">
      <c r="A109" s="273"/>
      <c r="B109" s="276" t="s">
        <v>604</v>
      </c>
      <c r="C109" s="275">
        <v>0.4</v>
      </c>
      <c r="D109" s="282">
        <v>1</v>
      </c>
      <c r="E109" s="276">
        <v>0.5</v>
      </c>
      <c r="F109" s="276" t="s">
        <v>587</v>
      </c>
      <c r="G109" s="276" t="s">
        <v>477</v>
      </c>
      <c r="H109" s="275" t="s">
        <v>532</v>
      </c>
      <c r="I109" s="277">
        <v>544</v>
      </c>
      <c r="J109" s="276" t="s">
        <v>478</v>
      </c>
      <c r="K109" s="277" t="s">
        <v>137</v>
      </c>
      <c r="L109" s="277" t="s">
        <v>137</v>
      </c>
      <c r="M109" s="278" t="s">
        <v>137</v>
      </c>
    </row>
    <row r="110" spans="1:13" s="279" customFormat="1" ht="42.75">
      <c r="A110" s="273"/>
      <c r="B110" s="276" t="s">
        <v>605</v>
      </c>
      <c r="C110" s="275">
        <v>0.4</v>
      </c>
      <c r="D110" s="282">
        <v>1</v>
      </c>
      <c r="E110" s="276">
        <v>0.5</v>
      </c>
      <c r="F110" s="276" t="s">
        <v>587</v>
      </c>
      <c r="G110" s="276" t="s">
        <v>477</v>
      </c>
      <c r="H110" s="275" t="s">
        <v>532</v>
      </c>
      <c r="I110" s="277">
        <v>99</v>
      </c>
      <c r="J110" s="276" t="s">
        <v>478</v>
      </c>
      <c r="K110" s="277" t="s">
        <v>137</v>
      </c>
      <c r="L110" s="277" t="s">
        <v>137</v>
      </c>
      <c r="M110" s="278" t="s">
        <v>137</v>
      </c>
    </row>
    <row r="111" spans="1:13" s="279" customFormat="1" ht="42.75">
      <c r="A111" s="273"/>
      <c r="B111" s="276" t="s">
        <v>606</v>
      </c>
      <c r="C111" s="275">
        <v>0.4</v>
      </c>
      <c r="D111" s="282">
        <v>1</v>
      </c>
      <c r="E111" s="276">
        <v>0.5</v>
      </c>
      <c r="F111" s="276" t="s">
        <v>587</v>
      </c>
      <c r="G111" s="276" t="s">
        <v>477</v>
      </c>
      <c r="H111" s="275" t="s">
        <v>532</v>
      </c>
      <c r="I111" s="277">
        <v>35</v>
      </c>
      <c r="J111" s="276" t="s">
        <v>478</v>
      </c>
      <c r="K111" s="277" t="s">
        <v>137</v>
      </c>
      <c r="L111" s="277" t="s">
        <v>137</v>
      </c>
      <c r="M111" s="278" t="s">
        <v>137</v>
      </c>
    </row>
    <row r="112" spans="1:13" s="272" customFormat="1" ht="29.25">
      <c r="A112" s="269">
        <v>21</v>
      </c>
      <c r="B112" s="270" t="s">
        <v>607</v>
      </c>
      <c r="C112" s="270"/>
      <c r="D112" s="270"/>
      <c r="E112" s="270"/>
      <c r="F112" s="270"/>
      <c r="G112" s="270"/>
      <c r="H112" s="270"/>
      <c r="I112" s="235"/>
      <c r="J112" s="235"/>
      <c r="K112" s="235"/>
      <c r="L112" s="235"/>
      <c r="M112" s="271"/>
    </row>
    <row r="113" spans="1:13" s="279" customFormat="1" ht="17.25">
      <c r="A113" s="273"/>
      <c r="B113" s="275" t="s">
        <v>608</v>
      </c>
      <c r="C113" s="275">
        <v>154</v>
      </c>
      <c r="D113" s="276" t="s">
        <v>338</v>
      </c>
      <c r="E113" s="276" t="s">
        <v>338</v>
      </c>
      <c r="F113" s="276" t="s">
        <v>336</v>
      </c>
      <c r="G113" s="276" t="s">
        <v>477</v>
      </c>
      <c r="H113" s="275" t="s">
        <v>532</v>
      </c>
      <c r="I113" s="277">
        <v>90024</v>
      </c>
      <c r="J113" s="276" t="s">
        <v>478</v>
      </c>
      <c r="K113" s="277" t="s">
        <v>479</v>
      </c>
      <c r="L113" s="277" t="s">
        <v>137</v>
      </c>
      <c r="M113" s="278" t="s">
        <v>137</v>
      </c>
    </row>
    <row r="114" spans="1:13" s="272" customFormat="1" ht="29.25">
      <c r="A114" s="269">
        <v>22</v>
      </c>
      <c r="B114" s="270" t="s">
        <v>609</v>
      </c>
      <c r="C114" s="270"/>
      <c r="D114" s="270"/>
      <c r="E114" s="270"/>
      <c r="F114" s="270"/>
      <c r="G114" s="270"/>
      <c r="H114" s="270"/>
      <c r="I114" s="235"/>
      <c r="J114" s="235"/>
      <c r="K114" s="235"/>
      <c r="L114" s="235"/>
      <c r="M114" s="271"/>
    </row>
    <row r="115" spans="1:13" s="279" customFormat="1" ht="17.25">
      <c r="A115" s="273"/>
      <c r="B115" s="275" t="s">
        <v>610</v>
      </c>
      <c r="C115" s="275">
        <v>35</v>
      </c>
      <c r="D115" s="276" t="s">
        <v>494</v>
      </c>
      <c r="E115" s="275">
        <v>0.5</v>
      </c>
      <c r="F115" s="275" t="s">
        <v>553</v>
      </c>
      <c r="G115" s="275" t="s">
        <v>554</v>
      </c>
      <c r="H115" s="276" t="s">
        <v>478</v>
      </c>
      <c r="I115" s="277">
        <v>9</v>
      </c>
      <c r="J115" s="276" t="s">
        <v>478</v>
      </c>
      <c r="K115" s="277" t="s">
        <v>137</v>
      </c>
      <c r="L115" s="277" t="s">
        <v>137</v>
      </c>
      <c r="M115" s="278" t="s">
        <v>137</v>
      </c>
    </row>
    <row r="116" spans="1:13" s="272" customFormat="1" ht="29.25">
      <c r="A116" s="269">
        <v>23</v>
      </c>
      <c r="B116" s="270" t="s">
        <v>611</v>
      </c>
      <c r="C116" s="270"/>
      <c r="D116" s="270"/>
      <c r="E116" s="270"/>
      <c r="F116" s="270"/>
      <c r="G116" s="270"/>
      <c r="H116" s="270"/>
      <c r="I116" s="235"/>
      <c r="J116" s="235"/>
      <c r="K116" s="235"/>
      <c r="L116" s="235"/>
      <c r="M116" s="271"/>
    </row>
    <row r="117" spans="1:13" s="279" customFormat="1" ht="17.25">
      <c r="A117" s="273"/>
      <c r="B117" s="275" t="s">
        <v>612</v>
      </c>
      <c r="C117" s="275">
        <v>35</v>
      </c>
      <c r="D117" s="276" t="s">
        <v>494</v>
      </c>
      <c r="E117" s="276" t="s">
        <v>338</v>
      </c>
      <c r="F117" s="276" t="s">
        <v>336</v>
      </c>
      <c r="G117" s="276" t="s">
        <v>477</v>
      </c>
      <c r="H117" s="275" t="s">
        <v>532</v>
      </c>
      <c r="I117" s="277">
        <v>3290</v>
      </c>
      <c r="J117" s="276" t="s">
        <v>478</v>
      </c>
      <c r="K117" s="277" t="s">
        <v>137</v>
      </c>
      <c r="L117" s="277" t="s">
        <v>137</v>
      </c>
      <c r="M117" s="278" t="s">
        <v>137</v>
      </c>
    </row>
    <row r="118" spans="1:13" s="272" customFormat="1" ht="16.5">
      <c r="A118" s="269">
        <v>24</v>
      </c>
      <c r="B118" s="270" t="s">
        <v>613</v>
      </c>
      <c r="C118" s="270"/>
      <c r="D118" s="270"/>
      <c r="E118" s="270"/>
      <c r="F118" s="270"/>
      <c r="G118" s="270"/>
      <c r="H118" s="270"/>
      <c r="I118" s="235"/>
      <c r="J118" s="235"/>
      <c r="K118" s="235"/>
      <c r="L118" s="235"/>
      <c r="M118" s="271"/>
    </row>
    <row r="119" spans="1:13" s="279" customFormat="1" ht="17.25">
      <c r="A119" s="273"/>
      <c r="B119" s="275" t="s">
        <v>614</v>
      </c>
      <c r="C119" s="275">
        <v>35</v>
      </c>
      <c r="D119" s="276" t="s">
        <v>494</v>
      </c>
      <c r="E119" s="276" t="s">
        <v>338</v>
      </c>
      <c r="F119" s="276" t="s">
        <v>336</v>
      </c>
      <c r="G119" s="276" t="s">
        <v>477</v>
      </c>
      <c r="H119" s="275" t="s">
        <v>532</v>
      </c>
      <c r="I119" s="277">
        <v>11526</v>
      </c>
      <c r="J119" s="276" t="s">
        <v>478</v>
      </c>
      <c r="K119" s="277" t="s">
        <v>137</v>
      </c>
      <c r="L119" s="277" t="s">
        <v>137</v>
      </c>
      <c r="M119" s="278" t="s">
        <v>137</v>
      </c>
    </row>
    <row r="120" spans="1:13" s="272" customFormat="1" ht="30.75">
      <c r="A120" s="269">
        <v>25</v>
      </c>
      <c r="B120" s="270" t="s">
        <v>615</v>
      </c>
      <c r="C120" s="270"/>
      <c r="D120" s="270"/>
      <c r="E120" s="270"/>
      <c r="F120" s="270"/>
      <c r="G120" s="270"/>
      <c r="H120" s="270"/>
      <c r="I120" s="235"/>
      <c r="J120" s="235"/>
      <c r="K120" s="235"/>
      <c r="L120" s="235"/>
      <c r="M120" s="271"/>
    </row>
    <row r="121" spans="1:13" s="279" customFormat="1" ht="42.75">
      <c r="A121" s="273"/>
      <c r="B121" s="276" t="s">
        <v>616</v>
      </c>
      <c r="C121" s="275">
        <v>10</v>
      </c>
      <c r="D121" s="276" t="s">
        <v>494</v>
      </c>
      <c r="E121" s="275">
        <v>2</v>
      </c>
      <c r="F121" s="276" t="s">
        <v>617</v>
      </c>
      <c r="G121" s="276" t="s">
        <v>343</v>
      </c>
      <c r="H121" s="276" t="s">
        <v>618</v>
      </c>
      <c r="I121" s="277">
        <v>0</v>
      </c>
      <c r="J121" s="276" t="s">
        <v>478</v>
      </c>
      <c r="K121" s="277" t="s">
        <v>137</v>
      </c>
      <c r="L121" s="277" t="s">
        <v>137</v>
      </c>
      <c r="M121" s="278" t="s">
        <v>137</v>
      </c>
    </row>
    <row r="122" spans="1:13" s="279" customFormat="1" ht="42.75">
      <c r="A122" s="273"/>
      <c r="B122" s="276" t="s">
        <v>619</v>
      </c>
      <c r="C122" s="275">
        <v>10</v>
      </c>
      <c r="D122" s="276" t="s">
        <v>494</v>
      </c>
      <c r="E122" s="275">
        <v>2</v>
      </c>
      <c r="F122" s="276" t="s">
        <v>617</v>
      </c>
      <c r="G122" s="276" t="s">
        <v>343</v>
      </c>
      <c r="H122" s="276" t="s">
        <v>618</v>
      </c>
      <c r="I122" s="277">
        <v>0</v>
      </c>
      <c r="J122" s="276" t="s">
        <v>478</v>
      </c>
      <c r="K122" s="277" t="s">
        <v>137</v>
      </c>
      <c r="L122" s="277" t="s">
        <v>137</v>
      </c>
      <c r="M122" s="278" t="s">
        <v>137</v>
      </c>
    </row>
    <row r="123" spans="1:13" s="272" customFormat="1" ht="29.25">
      <c r="A123" s="269">
        <v>26</v>
      </c>
      <c r="B123" s="281" t="s">
        <v>620</v>
      </c>
      <c r="C123" s="270"/>
      <c r="D123" s="270"/>
      <c r="E123" s="270"/>
      <c r="F123" s="270"/>
      <c r="G123" s="270"/>
      <c r="H123" s="270"/>
      <c r="I123" s="235"/>
      <c r="J123" s="235"/>
      <c r="K123" s="235"/>
      <c r="L123" s="235"/>
      <c r="M123" s="271"/>
    </row>
    <row r="124" spans="1:13" s="279" customFormat="1" ht="17.25">
      <c r="A124" s="273"/>
      <c r="B124" s="276" t="s">
        <v>621</v>
      </c>
      <c r="C124" s="275">
        <v>0.4</v>
      </c>
      <c r="D124" s="282">
        <v>1</v>
      </c>
      <c r="E124" s="282">
        <v>1</v>
      </c>
      <c r="F124" s="276" t="s">
        <v>553</v>
      </c>
      <c r="G124" s="276" t="s">
        <v>554</v>
      </c>
      <c r="H124" s="275" t="s">
        <v>532</v>
      </c>
      <c r="I124" s="277">
        <v>134</v>
      </c>
      <c r="J124" s="276" t="s">
        <v>478</v>
      </c>
      <c r="K124" s="277" t="s">
        <v>137</v>
      </c>
      <c r="L124" s="277" t="s">
        <v>137</v>
      </c>
      <c r="M124" s="278" t="s">
        <v>137</v>
      </c>
    </row>
    <row r="125" spans="1:13" s="279" customFormat="1" ht="17.25">
      <c r="A125" s="273"/>
      <c r="B125" s="276" t="s">
        <v>622</v>
      </c>
      <c r="C125" s="275">
        <v>0.4</v>
      </c>
      <c r="D125" s="282">
        <v>1</v>
      </c>
      <c r="E125" s="282">
        <v>1</v>
      </c>
      <c r="F125" s="276" t="s">
        <v>553</v>
      </c>
      <c r="G125" s="276" t="s">
        <v>554</v>
      </c>
      <c r="H125" s="275" t="s">
        <v>532</v>
      </c>
      <c r="I125" s="277"/>
      <c r="J125" s="276" t="s">
        <v>478</v>
      </c>
      <c r="K125" s="277" t="s">
        <v>137</v>
      </c>
      <c r="L125" s="277" t="s">
        <v>137</v>
      </c>
      <c r="M125" s="278" t="s">
        <v>137</v>
      </c>
    </row>
    <row r="126" spans="1:13" s="279" customFormat="1" ht="17.25">
      <c r="A126" s="273"/>
      <c r="B126" s="276" t="s">
        <v>623</v>
      </c>
      <c r="C126" s="275">
        <v>0.4</v>
      </c>
      <c r="D126" s="282">
        <v>1</v>
      </c>
      <c r="E126" s="282">
        <v>1</v>
      </c>
      <c r="F126" s="276" t="s">
        <v>553</v>
      </c>
      <c r="G126" s="276" t="s">
        <v>554</v>
      </c>
      <c r="H126" s="275" t="s">
        <v>532</v>
      </c>
      <c r="I126" s="277"/>
      <c r="J126" s="276" t="s">
        <v>478</v>
      </c>
      <c r="K126" s="277" t="s">
        <v>137</v>
      </c>
      <c r="L126" s="277" t="s">
        <v>137</v>
      </c>
      <c r="M126" s="278" t="s">
        <v>137</v>
      </c>
    </row>
    <row r="127" spans="1:13" s="279" customFormat="1" ht="17.25">
      <c r="A127" s="273"/>
      <c r="B127" s="276" t="s">
        <v>624</v>
      </c>
      <c r="C127" s="275">
        <v>0.4</v>
      </c>
      <c r="D127" s="282">
        <v>1</v>
      </c>
      <c r="E127" s="282">
        <v>1</v>
      </c>
      <c r="F127" s="276" t="s">
        <v>553</v>
      </c>
      <c r="G127" s="276" t="s">
        <v>554</v>
      </c>
      <c r="H127" s="275" t="s">
        <v>532</v>
      </c>
      <c r="I127" s="277"/>
      <c r="J127" s="276" t="s">
        <v>478</v>
      </c>
      <c r="K127" s="277" t="s">
        <v>137</v>
      </c>
      <c r="L127" s="277" t="s">
        <v>137</v>
      </c>
      <c r="M127" s="278" t="s">
        <v>137</v>
      </c>
    </row>
    <row r="128" spans="1:13" s="279" customFormat="1" ht="17.25">
      <c r="A128" s="273"/>
      <c r="B128" s="276" t="s">
        <v>625</v>
      </c>
      <c r="C128" s="275">
        <v>0.4</v>
      </c>
      <c r="D128" s="282">
        <v>1</v>
      </c>
      <c r="E128" s="282">
        <v>1</v>
      </c>
      <c r="F128" s="276" t="s">
        <v>553</v>
      </c>
      <c r="G128" s="276" t="s">
        <v>554</v>
      </c>
      <c r="H128" s="275" t="s">
        <v>532</v>
      </c>
      <c r="I128" s="277"/>
      <c r="J128" s="276" t="s">
        <v>478</v>
      </c>
      <c r="K128" s="277" t="s">
        <v>137</v>
      </c>
      <c r="L128" s="277" t="s">
        <v>137</v>
      </c>
      <c r="M128" s="278" t="s">
        <v>137</v>
      </c>
    </row>
    <row r="129" spans="1:13" s="279" customFormat="1" ht="17.25">
      <c r="A129" s="273"/>
      <c r="B129" s="276" t="s">
        <v>626</v>
      </c>
      <c r="C129" s="275">
        <v>0.4</v>
      </c>
      <c r="D129" s="282">
        <v>1</v>
      </c>
      <c r="E129" s="282">
        <v>1</v>
      </c>
      <c r="F129" s="276" t="s">
        <v>553</v>
      </c>
      <c r="G129" s="276" t="s">
        <v>554</v>
      </c>
      <c r="H129" s="275" t="s">
        <v>532</v>
      </c>
      <c r="I129" s="277"/>
      <c r="J129" s="276" t="s">
        <v>478</v>
      </c>
      <c r="K129" s="277" t="s">
        <v>137</v>
      </c>
      <c r="L129" s="277" t="s">
        <v>137</v>
      </c>
      <c r="M129" s="278" t="s">
        <v>137</v>
      </c>
    </row>
    <row r="130" spans="1:13" s="279" customFormat="1" ht="17.25">
      <c r="A130" s="273"/>
      <c r="B130" s="276" t="s">
        <v>627</v>
      </c>
      <c r="C130" s="275">
        <v>0.4</v>
      </c>
      <c r="D130" s="282">
        <v>1</v>
      </c>
      <c r="E130" s="282">
        <v>1</v>
      </c>
      <c r="F130" s="276" t="s">
        <v>553</v>
      </c>
      <c r="G130" s="276" t="s">
        <v>554</v>
      </c>
      <c r="H130" s="275" t="s">
        <v>532</v>
      </c>
      <c r="I130" s="277"/>
      <c r="J130" s="276" t="s">
        <v>478</v>
      </c>
      <c r="K130" s="277" t="s">
        <v>137</v>
      </c>
      <c r="L130" s="277" t="s">
        <v>137</v>
      </c>
      <c r="M130" s="278" t="s">
        <v>137</v>
      </c>
    </row>
    <row r="131" spans="1:13" s="272" customFormat="1" ht="16.5">
      <c r="A131" s="269">
        <v>27</v>
      </c>
      <c r="B131" s="281" t="s">
        <v>628</v>
      </c>
      <c r="C131" s="270"/>
      <c r="D131" s="270"/>
      <c r="E131" s="270"/>
      <c r="F131" s="270"/>
      <c r="G131" s="270"/>
      <c r="H131" s="270"/>
      <c r="I131" s="235"/>
      <c r="J131" s="235"/>
      <c r="K131" s="235"/>
      <c r="L131" s="235"/>
      <c r="M131" s="271"/>
    </row>
    <row r="132" spans="1:13" s="279" customFormat="1" ht="29.25">
      <c r="A132" s="273"/>
      <c r="B132" s="276" t="s">
        <v>629</v>
      </c>
      <c r="C132" s="275">
        <v>35</v>
      </c>
      <c r="D132" s="276" t="s">
        <v>494</v>
      </c>
      <c r="E132" s="275">
        <v>0.5</v>
      </c>
      <c r="F132" s="276" t="s">
        <v>345</v>
      </c>
      <c r="G132" s="276" t="s">
        <v>536</v>
      </c>
      <c r="H132" s="276" t="s">
        <v>478</v>
      </c>
      <c r="I132" s="277">
        <v>51880</v>
      </c>
      <c r="J132" s="276" t="s">
        <v>478</v>
      </c>
      <c r="K132" s="277" t="s">
        <v>137</v>
      </c>
      <c r="L132" s="277" t="s">
        <v>137</v>
      </c>
      <c r="M132" s="278" t="s">
        <v>137</v>
      </c>
    </row>
    <row r="133" spans="1:13" s="279" customFormat="1" ht="29.25">
      <c r="A133" s="273"/>
      <c r="B133" s="276" t="s">
        <v>630</v>
      </c>
      <c r="C133" s="275">
        <v>10</v>
      </c>
      <c r="D133" s="276" t="s">
        <v>494</v>
      </c>
      <c r="E133" s="275">
        <v>0.5</v>
      </c>
      <c r="F133" s="276" t="s">
        <v>345</v>
      </c>
      <c r="G133" s="276" t="s">
        <v>536</v>
      </c>
      <c r="H133" s="276" t="s">
        <v>478</v>
      </c>
      <c r="I133" s="277">
        <v>2300</v>
      </c>
      <c r="J133" s="276" t="s">
        <v>478</v>
      </c>
      <c r="K133" s="277" t="s">
        <v>137</v>
      </c>
      <c r="L133" s="277" t="s">
        <v>137</v>
      </c>
      <c r="M133" s="278" t="s">
        <v>137</v>
      </c>
    </row>
    <row r="134" spans="1:13" s="279" customFormat="1" ht="42.75">
      <c r="A134" s="273"/>
      <c r="B134" s="276" t="s">
        <v>631</v>
      </c>
      <c r="C134" s="275">
        <v>0.4</v>
      </c>
      <c r="D134" s="283">
        <v>1</v>
      </c>
      <c r="E134" s="275">
        <v>0.5</v>
      </c>
      <c r="F134" s="276" t="s">
        <v>632</v>
      </c>
      <c r="G134" s="302" t="s">
        <v>633</v>
      </c>
      <c r="H134" s="276" t="s">
        <v>478</v>
      </c>
      <c r="I134" s="277">
        <v>106</v>
      </c>
      <c r="J134" s="276" t="s">
        <v>478</v>
      </c>
      <c r="K134" s="277" t="s">
        <v>137</v>
      </c>
      <c r="L134" s="277" t="s">
        <v>137</v>
      </c>
      <c r="M134" s="278" t="s">
        <v>137</v>
      </c>
    </row>
    <row r="135" spans="1:13" s="272" customFormat="1" ht="30.75">
      <c r="A135" s="269">
        <v>28</v>
      </c>
      <c r="B135" s="270" t="s">
        <v>634</v>
      </c>
      <c r="C135" s="270"/>
      <c r="D135" s="270"/>
      <c r="E135" s="270"/>
      <c r="F135" s="270"/>
      <c r="G135" s="270"/>
      <c r="H135" s="270"/>
      <c r="I135" s="235"/>
      <c r="J135" s="235"/>
      <c r="K135" s="235"/>
      <c r="L135" s="235"/>
      <c r="M135" s="271"/>
    </row>
    <row r="136" spans="1:13" s="279" customFormat="1" ht="30.75">
      <c r="A136" s="273"/>
      <c r="B136" s="275" t="s">
        <v>635</v>
      </c>
      <c r="C136" s="275">
        <v>150</v>
      </c>
      <c r="D136" s="276" t="s">
        <v>338</v>
      </c>
      <c r="E136" s="276" t="s">
        <v>338</v>
      </c>
      <c r="F136" s="276" t="s">
        <v>636</v>
      </c>
      <c r="G136" s="276" t="s">
        <v>530</v>
      </c>
      <c r="H136" s="276" t="s">
        <v>478</v>
      </c>
      <c r="I136" s="277">
        <v>126525</v>
      </c>
      <c r="J136" s="276" t="s">
        <v>478</v>
      </c>
      <c r="K136" s="277" t="s">
        <v>479</v>
      </c>
      <c r="L136" s="277" t="s">
        <v>137</v>
      </c>
      <c r="M136" s="278" t="s">
        <v>137</v>
      </c>
    </row>
    <row r="137" spans="1:13" s="279" customFormat="1" ht="30.75">
      <c r="A137" s="273"/>
      <c r="B137" s="275" t="s">
        <v>637</v>
      </c>
      <c r="C137" s="275">
        <v>150</v>
      </c>
      <c r="D137" s="276" t="s">
        <v>338</v>
      </c>
      <c r="E137" s="276" t="s">
        <v>338</v>
      </c>
      <c r="F137" s="276" t="s">
        <v>636</v>
      </c>
      <c r="G137" s="276" t="s">
        <v>530</v>
      </c>
      <c r="H137" s="276" t="s">
        <v>478</v>
      </c>
      <c r="I137" s="277">
        <v>103882</v>
      </c>
      <c r="J137" s="276" t="s">
        <v>478</v>
      </c>
      <c r="K137" s="277" t="s">
        <v>479</v>
      </c>
      <c r="L137" s="277" t="s">
        <v>137</v>
      </c>
      <c r="M137" s="278" t="s">
        <v>137</v>
      </c>
    </row>
    <row r="138" spans="1:13" s="272" customFormat="1" ht="30.75">
      <c r="A138" s="269">
        <v>29</v>
      </c>
      <c r="B138" s="270" t="s">
        <v>638</v>
      </c>
      <c r="C138" s="270"/>
      <c r="D138" s="270"/>
      <c r="E138" s="270"/>
      <c r="F138" s="270"/>
      <c r="G138" s="270"/>
      <c r="H138" s="270"/>
      <c r="I138" s="235"/>
      <c r="J138" s="235"/>
      <c r="K138" s="235"/>
      <c r="L138" s="235"/>
      <c r="M138" s="271"/>
    </row>
    <row r="139" spans="1:13" s="279" customFormat="1" ht="29.25">
      <c r="A139" s="273"/>
      <c r="B139" s="275" t="s">
        <v>639</v>
      </c>
      <c r="C139" s="275">
        <v>35</v>
      </c>
      <c r="D139" s="282">
        <v>1</v>
      </c>
      <c r="E139" s="276" t="s">
        <v>338</v>
      </c>
      <c r="F139" s="276" t="s">
        <v>640</v>
      </c>
      <c r="G139" s="276" t="s">
        <v>530</v>
      </c>
      <c r="H139" s="276" t="s">
        <v>478</v>
      </c>
      <c r="I139" s="277">
        <v>18594</v>
      </c>
      <c r="J139" s="276" t="s">
        <v>478</v>
      </c>
      <c r="K139" s="277" t="s">
        <v>479</v>
      </c>
      <c r="L139" s="277" t="s">
        <v>137</v>
      </c>
      <c r="M139" s="278" t="s">
        <v>137</v>
      </c>
    </row>
    <row r="140" spans="1:13" s="272" customFormat="1" ht="30.75">
      <c r="A140" s="269">
        <v>30</v>
      </c>
      <c r="B140" s="270" t="s">
        <v>641</v>
      </c>
      <c r="C140" s="270"/>
      <c r="D140" s="270"/>
      <c r="E140" s="270"/>
      <c r="F140" s="270"/>
      <c r="G140" s="270"/>
      <c r="H140" s="270"/>
      <c r="I140" s="235"/>
      <c r="J140" s="235"/>
      <c r="K140" s="235"/>
      <c r="L140" s="235"/>
      <c r="M140" s="271"/>
    </row>
    <row r="141" spans="1:13" s="279" customFormat="1" ht="30.75">
      <c r="A141" s="273"/>
      <c r="B141" s="275" t="s">
        <v>642</v>
      </c>
      <c r="C141" s="275">
        <v>35</v>
      </c>
      <c r="D141" s="282">
        <v>1</v>
      </c>
      <c r="E141" s="276" t="s">
        <v>338</v>
      </c>
      <c r="F141" s="276" t="s">
        <v>636</v>
      </c>
      <c r="G141" s="276" t="s">
        <v>530</v>
      </c>
      <c r="H141" s="276" t="s">
        <v>478</v>
      </c>
      <c r="I141" s="277">
        <v>10393</v>
      </c>
      <c r="J141" s="276" t="s">
        <v>478</v>
      </c>
      <c r="K141" s="277" t="s">
        <v>479</v>
      </c>
      <c r="L141" s="277" t="s">
        <v>137</v>
      </c>
      <c r="M141" s="278" t="s">
        <v>137</v>
      </c>
    </row>
    <row r="142" spans="1:13" s="272" customFormat="1" ht="30.75">
      <c r="A142" s="269">
        <v>31</v>
      </c>
      <c r="B142" s="270" t="s">
        <v>643</v>
      </c>
      <c r="C142" s="270"/>
      <c r="D142" s="270"/>
      <c r="E142" s="270"/>
      <c r="F142" s="270"/>
      <c r="G142" s="270"/>
      <c r="H142" s="270"/>
      <c r="I142" s="235"/>
      <c r="J142" s="235"/>
      <c r="K142" s="235"/>
      <c r="L142" s="235"/>
      <c r="M142" s="271"/>
    </row>
    <row r="143" spans="1:13" s="279" customFormat="1" ht="30.75">
      <c r="A143" s="273"/>
      <c r="B143" s="275" t="s">
        <v>644</v>
      </c>
      <c r="C143" s="275">
        <v>35</v>
      </c>
      <c r="D143" s="282">
        <v>1</v>
      </c>
      <c r="E143" s="276" t="s">
        <v>338</v>
      </c>
      <c r="F143" s="276" t="s">
        <v>636</v>
      </c>
      <c r="G143" s="276" t="s">
        <v>530</v>
      </c>
      <c r="H143" s="276" t="s">
        <v>478</v>
      </c>
      <c r="I143" s="277">
        <v>20895</v>
      </c>
      <c r="J143" s="276" t="s">
        <v>478</v>
      </c>
      <c r="K143" s="277" t="s">
        <v>479</v>
      </c>
      <c r="L143" s="277" t="s">
        <v>137</v>
      </c>
      <c r="M143" s="278" t="s">
        <v>137</v>
      </c>
    </row>
    <row r="144" spans="1:13" s="272" customFormat="1" ht="29.25">
      <c r="A144" s="269">
        <v>32</v>
      </c>
      <c r="B144" s="281" t="s">
        <v>645</v>
      </c>
      <c r="C144" s="270"/>
      <c r="D144" s="270"/>
      <c r="E144" s="270"/>
      <c r="F144" s="270"/>
      <c r="G144" s="270"/>
      <c r="H144" s="270"/>
      <c r="I144" s="235"/>
      <c r="J144" s="235"/>
      <c r="K144" s="235"/>
      <c r="L144" s="235"/>
      <c r="M144" s="271"/>
    </row>
    <row r="145" spans="1:13" s="279" customFormat="1" ht="29.25">
      <c r="A145" s="273"/>
      <c r="B145" s="276" t="s">
        <v>646</v>
      </c>
      <c r="C145" s="275">
        <v>10</v>
      </c>
      <c r="D145" s="275">
        <v>0.5</v>
      </c>
      <c r="E145" s="275">
        <v>0.5</v>
      </c>
      <c r="F145" s="276" t="s">
        <v>647</v>
      </c>
      <c r="G145" s="276" t="s">
        <v>648</v>
      </c>
      <c r="H145" s="276" t="s">
        <v>478</v>
      </c>
      <c r="I145" s="303">
        <v>11407</v>
      </c>
      <c r="J145" s="276" t="s">
        <v>478</v>
      </c>
      <c r="K145" s="277" t="s">
        <v>137</v>
      </c>
      <c r="L145" s="277" t="s">
        <v>137</v>
      </c>
      <c r="M145" s="278" t="s">
        <v>137</v>
      </c>
    </row>
    <row r="146" spans="1:13" s="279" customFormat="1" ht="29.25">
      <c r="A146" s="273"/>
      <c r="B146" s="276" t="s">
        <v>649</v>
      </c>
      <c r="C146" s="275">
        <v>10</v>
      </c>
      <c r="D146" s="275">
        <v>0.5</v>
      </c>
      <c r="E146" s="275">
        <v>0.5</v>
      </c>
      <c r="F146" s="276" t="s">
        <v>647</v>
      </c>
      <c r="G146" s="276" t="s">
        <v>648</v>
      </c>
      <c r="H146" s="276" t="s">
        <v>478</v>
      </c>
      <c r="I146" s="303">
        <v>12084.42</v>
      </c>
      <c r="J146" s="276" t="s">
        <v>478</v>
      </c>
      <c r="K146" s="277" t="s">
        <v>137</v>
      </c>
      <c r="L146" s="277" t="s">
        <v>137</v>
      </c>
      <c r="M146" s="278" t="s">
        <v>137</v>
      </c>
    </row>
    <row r="147" spans="1:13" s="279" customFormat="1" ht="29.25">
      <c r="A147" s="273"/>
      <c r="B147" s="276" t="s">
        <v>650</v>
      </c>
      <c r="C147" s="275">
        <v>10</v>
      </c>
      <c r="D147" s="275">
        <v>0.5</v>
      </c>
      <c r="E147" s="275">
        <v>0.5</v>
      </c>
      <c r="F147" s="276" t="s">
        <v>647</v>
      </c>
      <c r="G147" s="276" t="s">
        <v>648</v>
      </c>
      <c r="H147" s="276" t="s">
        <v>478</v>
      </c>
      <c r="I147" s="303">
        <v>71372.4</v>
      </c>
      <c r="J147" s="276" t="s">
        <v>478</v>
      </c>
      <c r="K147" s="277" t="s">
        <v>137</v>
      </c>
      <c r="L147" s="277" t="s">
        <v>137</v>
      </c>
      <c r="M147" s="278" t="s">
        <v>137</v>
      </c>
    </row>
    <row r="148" spans="1:13" s="279" customFormat="1" ht="29.25">
      <c r="A148" s="273"/>
      <c r="B148" s="276" t="s">
        <v>651</v>
      </c>
      <c r="C148" s="275">
        <v>10</v>
      </c>
      <c r="D148" s="275">
        <v>0.5</v>
      </c>
      <c r="E148" s="275">
        <v>0.5</v>
      </c>
      <c r="F148" s="276" t="s">
        <v>647</v>
      </c>
      <c r="G148" s="276" t="s">
        <v>648</v>
      </c>
      <c r="H148" s="276" t="s">
        <v>478</v>
      </c>
      <c r="I148" s="303">
        <v>421.5</v>
      </c>
      <c r="J148" s="276" t="s">
        <v>478</v>
      </c>
      <c r="K148" s="277" t="s">
        <v>137</v>
      </c>
      <c r="L148" s="277" t="s">
        <v>137</v>
      </c>
      <c r="M148" s="278" t="s">
        <v>137</v>
      </c>
    </row>
    <row r="149" spans="1:13" s="279" customFormat="1" ht="29.25">
      <c r="A149" s="273"/>
      <c r="B149" s="276" t="s">
        <v>652</v>
      </c>
      <c r="C149" s="275">
        <v>10</v>
      </c>
      <c r="D149" s="282">
        <v>1</v>
      </c>
      <c r="E149" s="275">
        <v>0.5</v>
      </c>
      <c r="F149" s="276" t="s">
        <v>647</v>
      </c>
      <c r="G149" s="276" t="s">
        <v>648</v>
      </c>
      <c r="H149" s="276" t="s">
        <v>478</v>
      </c>
      <c r="I149" s="303">
        <v>2183.384</v>
      </c>
      <c r="J149" s="276" t="s">
        <v>478</v>
      </c>
      <c r="K149" s="277" t="s">
        <v>137</v>
      </c>
      <c r="L149" s="277" t="s">
        <v>137</v>
      </c>
      <c r="M149" s="278" t="s">
        <v>137</v>
      </c>
    </row>
    <row r="150" spans="1:13" s="279" customFormat="1" ht="29.25">
      <c r="A150" s="273"/>
      <c r="B150" s="276" t="s">
        <v>653</v>
      </c>
      <c r="C150" s="275">
        <v>10</v>
      </c>
      <c r="D150" s="282">
        <v>1</v>
      </c>
      <c r="E150" s="275">
        <v>0.5</v>
      </c>
      <c r="F150" s="276" t="s">
        <v>647</v>
      </c>
      <c r="G150" s="276" t="s">
        <v>648</v>
      </c>
      <c r="H150" s="276" t="s">
        <v>478</v>
      </c>
      <c r="I150" s="303">
        <v>4135.136</v>
      </c>
      <c r="J150" s="276" t="s">
        <v>478</v>
      </c>
      <c r="K150" s="277" t="s">
        <v>137</v>
      </c>
      <c r="L150" s="277" t="s">
        <v>137</v>
      </c>
      <c r="M150" s="278" t="s">
        <v>137</v>
      </c>
    </row>
    <row r="151" spans="1:13" s="279" customFormat="1" ht="29.25">
      <c r="A151" s="273"/>
      <c r="B151" s="276" t="s">
        <v>654</v>
      </c>
      <c r="C151" s="275">
        <v>10</v>
      </c>
      <c r="D151" s="282">
        <v>1</v>
      </c>
      <c r="E151" s="275">
        <v>0.5</v>
      </c>
      <c r="F151" s="276" t="s">
        <v>647</v>
      </c>
      <c r="G151" s="276" t="s">
        <v>648</v>
      </c>
      <c r="H151" s="276" t="s">
        <v>478</v>
      </c>
      <c r="I151" s="303">
        <v>1375.36</v>
      </c>
      <c r="J151" s="276" t="s">
        <v>478</v>
      </c>
      <c r="K151" s="277" t="s">
        <v>137</v>
      </c>
      <c r="L151" s="277" t="s">
        <v>137</v>
      </c>
      <c r="M151" s="278" t="s">
        <v>137</v>
      </c>
    </row>
    <row r="152" spans="1:13" s="279" customFormat="1" ht="29.25">
      <c r="A152" s="273"/>
      <c r="B152" s="276" t="s">
        <v>655</v>
      </c>
      <c r="C152" s="275">
        <v>10</v>
      </c>
      <c r="D152" s="282">
        <v>1</v>
      </c>
      <c r="E152" s="275">
        <v>0.5</v>
      </c>
      <c r="F152" s="276" t="s">
        <v>647</v>
      </c>
      <c r="G152" s="276" t="s">
        <v>648</v>
      </c>
      <c r="H152" s="276" t="s">
        <v>478</v>
      </c>
      <c r="I152" s="303">
        <v>4655.04</v>
      </c>
      <c r="J152" s="276" t="s">
        <v>478</v>
      </c>
      <c r="K152" s="277" t="s">
        <v>137</v>
      </c>
      <c r="L152" s="277" t="s">
        <v>137</v>
      </c>
      <c r="M152" s="278" t="s">
        <v>137</v>
      </c>
    </row>
    <row r="153" spans="1:13" s="279" customFormat="1" ht="29.25">
      <c r="A153" s="273"/>
      <c r="B153" s="276" t="s">
        <v>656</v>
      </c>
      <c r="C153" s="275">
        <v>10</v>
      </c>
      <c r="D153" s="282">
        <v>1</v>
      </c>
      <c r="E153" s="275">
        <v>0.5</v>
      </c>
      <c r="F153" s="276" t="s">
        <v>647</v>
      </c>
      <c r="G153" s="276" t="s">
        <v>648</v>
      </c>
      <c r="H153" s="276" t="s">
        <v>478</v>
      </c>
      <c r="I153" s="303">
        <v>6270.648</v>
      </c>
      <c r="J153" s="276" t="s">
        <v>478</v>
      </c>
      <c r="K153" s="277" t="s">
        <v>137</v>
      </c>
      <c r="L153" s="277" t="s">
        <v>137</v>
      </c>
      <c r="M153" s="278" t="s">
        <v>137</v>
      </c>
    </row>
    <row r="154" spans="1:13" s="279" customFormat="1" ht="29.25">
      <c r="A154" s="273"/>
      <c r="B154" s="276" t="s">
        <v>657</v>
      </c>
      <c r="C154" s="275">
        <v>10</v>
      </c>
      <c r="D154" s="282">
        <v>1</v>
      </c>
      <c r="E154" s="275">
        <v>0.5</v>
      </c>
      <c r="F154" s="276" t="s">
        <v>647</v>
      </c>
      <c r="G154" s="276" t="s">
        <v>648</v>
      </c>
      <c r="H154" s="276" t="s">
        <v>478</v>
      </c>
      <c r="I154" s="303">
        <v>3001.416</v>
      </c>
      <c r="J154" s="276" t="s">
        <v>478</v>
      </c>
      <c r="K154" s="277" t="s">
        <v>137</v>
      </c>
      <c r="L154" s="277" t="s">
        <v>137</v>
      </c>
      <c r="M154" s="278" t="s">
        <v>137</v>
      </c>
    </row>
    <row r="155" spans="1:13" s="279" customFormat="1" ht="29.25">
      <c r="A155" s="273"/>
      <c r="B155" s="276" t="s">
        <v>658</v>
      </c>
      <c r="C155" s="275">
        <v>10</v>
      </c>
      <c r="D155" s="282">
        <v>1</v>
      </c>
      <c r="E155" s="275">
        <v>0.5</v>
      </c>
      <c r="F155" s="276" t="s">
        <v>647</v>
      </c>
      <c r="G155" s="276" t="s">
        <v>648</v>
      </c>
      <c r="H155" s="276" t="s">
        <v>478</v>
      </c>
      <c r="I155" s="303">
        <v>940.36</v>
      </c>
      <c r="J155" s="276" t="s">
        <v>478</v>
      </c>
      <c r="K155" s="277" t="s">
        <v>137</v>
      </c>
      <c r="L155" s="277" t="s">
        <v>137</v>
      </c>
      <c r="M155" s="278" t="s">
        <v>137</v>
      </c>
    </row>
    <row r="156" spans="1:13" s="279" customFormat="1" ht="29.25">
      <c r="A156" s="273"/>
      <c r="B156" s="276" t="s">
        <v>659</v>
      </c>
      <c r="C156" s="275">
        <v>10</v>
      </c>
      <c r="D156" s="282">
        <v>1</v>
      </c>
      <c r="E156" s="275">
        <v>0.5</v>
      </c>
      <c r="F156" s="276" t="s">
        <v>647</v>
      </c>
      <c r="G156" s="276" t="s">
        <v>648</v>
      </c>
      <c r="H156" s="276" t="s">
        <v>478</v>
      </c>
      <c r="I156" s="303">
        <v>509.452</v>
      </c>
      <c r="J156" s="276" t="s">
        <v>478</v>
      </c>
      <c r="K156" s="277" t="s">
        <v>137</v>
      </c>
      <c r="L156" s="277" t="s">
        <v>137</v>
      </c>
      <c r="M156" s="278" t="s">
        <v>137</v>
      </c>
    </row>
    <row r="157" spans="1:13" s="279" customFormat="1" ht="29.25">
      <c r="A157" s="273"/>
      <c r="B157" s="276" t="s">
        <v>660</v>
      </c>
      <c r="C157" s="275">
        <v>10</v>
      </c>
      <c r="D157" s="282">
        <v>1</v>
      </c>
      <c r="E157" s="275">
        <v>0.5</v>
      </c>
      <c r="F157" s="276" t="s">
        <v>647</v>
      </c>
      <c r="G157" s="276" t="s">
        <v>648</v>
      </c>
      <c r="H157" s="276" t="s">
        <v>478</v>
      </c>
      <c r="I157" s="303">
        <v>3.271</v>
      </c>
      <c r="J157" s="276" t="s">
        <v>478</v>
      </c>
      <c r="K157" s="277" t="s">
        <v>137</v>
      </c>
      <c r="L157" s="277" t="s">
        <v>137</v>
      </c>
      <c r="M157" s="278" t="s">
        <v>137</v>
      </c>
    </row>
    <row r="158" spans="1:13" s="279" customFormat="1" ht="29.25">
      <c r="A158" s="273"/>
      <c r="B158" s="276" t="s">
        <v>661</v>
      </c>
      <c r="C158" s="275">
        <v>10</v>
      </c>
      <c r="D158" s="282">
        <v>1</v>
      </c>
      <c r="E158" s="275">
        <v>0.5</v>
      </c>
      <c r="F158" s="276" t="s">
        <v>647</v>
      </c>
      <c r="G158" s="276" t="s">
        <v>648</v>
      </c>
      <c r="H158" s="276" t="s">
        <v>478</v>
      </c>
      <c r="I158" s="303">
        <v>0.288</v>
      </c>
      <c r="J158" s="276" t="s">
        <v>478</v>
      </c>
      <c r="K158" s="277" t="s">
        <v>137</v>
      </c>
      <c r="L158" s="277" t="s">
        <v>137</v>
      </c>
      <c r="M158" s="278" t="s">
        <v>137</v>
      </c>
    </row>
    <row r="159" spans="1:13" s="272" customFormat="1" ht="16.5">
      <c r="A159" s="269">
        <v>33</v>
      </c>
      <c r="B159" s="281" t="s">
        <v>662</v>
      </c>
      <c r="C159" s="270"/>
      <c r="D159" s="300"/>
      <c r="E159" s="270"/>
      <c r="F159" s="281"/>
      <c r="G159" s="281"/>
      <c r="H159" s="281"/>
      <c r="I159" s="235"/>
      <c r="J159" s="281"/>
      <c r="K159" s="235"/>
      <c r="L159" s="235"/>
      <c r="M159" s="271"/>
    </row>
    <row r="160" spans="1:13" s="279" customFormat="1" ht="42.75">
      <c r="A160" s="273"/>
      <c r="B160" s="276" t="s">
        <v>663</v>
      </c>
      <c r="C160" s="275">
        <v>0.4</v>
      </c>
      <c r="D160" s="282">
        <v>1</v>
      </c>
      <c r="E160" s="282">
        <v>0.5</v>
      </c>
      <c r="F160" s="276" t="s">
        <v>632</v>
      </c>
      <c r="G160" s="302" t="s">
        <v>633</v>
      </c>
      <c r="H160" s="276" t="s">
        <v>478</v>
      </c>
      <c r="I160" s="277">
        <v>121</v>
      </c>
      <c r="J160" s="276" t="s">
        <v>478</v>
      </c>
      <c r="K160" s="277" t="s">
        <v>137</v>
      </c>
      <c r="L160" s="277" t="s">
        <v>137</v>
      </c>
      <c r="M160" s="278" t="s">
        <v>137</v>
      </c>
    </row>
    <row r="161" spans="1:13" s="272" customFormat="1" ht="29.25">
      <c r="A161" s="304">
        <v>34</v>
      </c>
      <c r="B161" s="305" t="s">
        <v>664</v>
      </c>
      <c r="C161" s="306"/>
      <c r="D161" s="307"/>
      <c r="E161" s="307"/>
      <c r="F161" s="305"/>
      <c r="G161" s="308"/>
      <c r="H161" s="309"/>
      <c r="I161" s="310"/>
      <c r="J161" s="309"/>
      <c r="K161" s="310"/>
      <c r="L161" s="310"/>
      <c r="M161" s="311"/>
    </row>
    <row r="162" spans="1:13" s="279" customFormat="1" ht="17.25">
      <c r="A162" s="312"/>
      <c r="B162" s="313" t="s">
        <v>665</v>
      </c>
      <c r="C162" s="314">
        <v>35</v>
      </c>
      <c r="D162" s="315">
        <v>1</v>
      </c>
      <c r="E162" s="315">
        <v>0.5</v>
      </c>
      <c r="F162" s="276" t="s">
        <v>336</v>
      </c>
      <c r="G162" s="276" t="s">
        <v>477</v>
      </c>
      <c r="H162" s="275" t="s">
        <v>532</v>
      </c>
      <c r="I162" s="316">
        <v>6744</v>
      </c>
      <c r="J162" s="276" t="s">
        <v>478</v>
      </c>
      <c r="K162" s="277" t="s">
        <v>137</v>
      </c>
      <c r="L162" s="277" t="s">
        <v>137</v>
      </c>
      <c r="M162" s="278" t="s">
        <v>137</v>
      </c>
    </row>
    <row r="163" spans="1:13" s="279" customFormat="1" ht="17.25">
      <c r="A163" s="312"/>
      <c r="B163" s="313" t="s">
        <v>666</v>
      </c>
      <c r="C163" s="314">
        <v>35</v>
      </c>
      <c r="D163" s="315">
        <v>1</v>
      </c>
      <c r="E163" s="315">
        <v>0.5</v>
      </c>
      <c r="F163" s="276" t="s">
        <v>336</v>
      </c>
      <c r="G163" s="276" t="s">
        <v>477</v>
      </c>
      <c r="H163" s="275" t="s">
        <v>532</v>
      </c>
      <c r="I163" s="316">
        <v>2254</v>
      </c>
      <c r="J163" s="276" t="s">
        <v>478</v>
      </c>
      <c r="K163" s="277" t="s">
        <v>137</v>
      </c>
      <c r="L163" s="277" t="s">
        <v>137</v>
      </c>
      <c r="M163" s="278" t="s">
        <v>137</v>
      </c>
    </row>
    <row r="164" spans="1:13" s="272" customFormat="1" ht="29.25">
      <c r="A164" s="304">
        <v>35</v>
      </c>
      <c r="B164" s="305" t="s">
        <v>667</v>
      </c>
      <c r="C164" s="306"/>
      <c r="D164" s="307"/>
      <c r="E164" s="307"/>
      <c r="F164" s="305"/>
      <c r="G164" s="305"/>
      <c r="H164" s="317"/>
      <c r="I164" s="310"/>
      <c r="J164" s="309"/>
      <c r="K164" s="310"/>
      <c r="L164" s="310"/>
      <c r="M164" s="311"/>
    </row>
    <row r="165" spans="1:13" s="279" customFormat="1" ht="29.25">
      <c r="A165" s="312"/>
      <c r="B165" s="313" t="s">
        <v>668</v>
      </c>
      <c r="C165" s="314">
        <v>6</v>
      </c>
      <c r="D165" s="315">
        <v>1</v>
      </c>
      <c r="E165" s="315">
        <v>0.5</v>
      </c>
      <c r="F165" s="276" t="s">
        <v>336</v>
      </c>
      <c r="G165" s="276" t="s">
        <v>477</v>
      </c>
      <c r="H165" s="275" t="s">
        <v>532</v>
      </c>
      <c r="I165" s="316">
        <v>2132</v>
      </c>
      <c r="J165" s="276" t="s">
        <v>478</v>
      </c>
      <c r="K165" s="277" t="s">
        <v>137</v>
      </c>
      <c r="L165" s="277" t="s">
        <v>137</v>
      </c>
      <c r="M165" s="278" t="s">
        <v>137</v>
      </c>
    </row>
    <row r="166" spans="1:13" s="272" customFormat="1" ht="29.25">
      <c r="A166" s="304">
        <v>36</v>
      </c>
      <c r="B166" s="305" t="s">
        <v>669</v>
      </c>
      <c r="C166" s="306"/>
      <c r="D166" s="307"/>
      <c r="E166" s="307"/>
      <c r="F166" s="305"/>
      <c r="G166" s="305"/>
      <c r="H166" s="317"/>
      <c r="I166" s="310"/>
      <c r="J166" s="309"/>
      <c r="K166" s="310"/>
      <c r="L166" s="310"/>
      <c r="M166" s="311"/>
    </row>
    <row r="167" spans="1:13" s="279" customFormat="1" ht="42.75">
      <c r="A167" s="312"/>
      <c r="B167" s="313" t="s">
        <v>670</v>
      </c>
      <c r="C167" s="314">
        <v>0.4</v>
      </c>
      <c r="D167" s="315">
        <v>1</v>
      </c>
      <c r="E167" s="315">
        <v>0.5</v>
      </c>
      <c r="F167" s="313" t="s">
        <v>671</v>
      </c>
      <c r="G167" s="313" t="s">
        <v>341</v>
      </c>
      <c r="H167" s="275" t="s">
        <v>532</v>
      </c>
      <c r="I167" s="316">
        <v>81</v>
      </c>
      <c r="J167" s="276" t="s">
        <v>478</v>
      </c>
      <c r="K167" s="277" t="s">
        <v>137</v>
      </c>
      <c r="L167" s="277" t="s">
        <v>137</v>
      </c>
      <c r="M167" s="278" t="s">
        <v>137</v>
      </c>
    </row>
    <row r="168" spans="1:13" s="279" customFormat="1" ht="42.75">
      <c r="A168" s="312"/>
      <c r="B168" s="313" t="s">
        <v>672</v>
      </c>
      <c r="C168" s="314">
        <v>0.4</v>
      </c>
      <c r="D168" s="315">
        <v>1</v>
      </c>
      <c r="E168" s="315">
        <v>0.5</v>
      </c>
      <c r="F168" s="313" t="s">
        <v>671</v>
      </c>
      <c r="G168" s="313" t="s">
        <v>341</v>
      </c>
      <c r="H168" s="275" t="s">
        <v>532</v>
      </c>
      <c r="I168" s="316">
        <v>114</v>
      </c>
      <c r="J168" s="276" t="s">
        <v>478</v>
      </c>
      <c r="K168" s="277" t="s">
        <v>137</v>
      </c>
      <c r="L168" s="277" t="s">
        <v>137</v>
      </c>
      <c r="M168" s="278" t="s">
        <v>137</v>
      </c>
    </row>
    <row r="169" spans="1:13" s="272" customFormat="1" ht="29.25">
      <c r="A169" s="304">
        <v>37</v>
      </c>
      <c r="B169" s="305" t="s">
        <v>673</v>
      </c>
      <c r="C169" s="306"/>
      <c r="D169" s="307"/>
      <c r="E169" s="307"/>
      <c r="F169" s="305"/>
      <c r="G169" s="305"/>
      <c r="H169" s="317"/>
      <c r="I169" s="310"/>
      <c r="J169" s="309"/>
      <c r="K169" s="310"/>
      <c r="L169" s="310"/>
      <c r="M169" s="311"/>
    </row>
    <row r="170" spans="1:13" s="279" customFormat="1" ht="29.25">
      <c r="A170" s="312"/>
      <c r="B170" s="313" t="s">
        <v>674</v>
      </c>
      <c r="C170" s="314">
        <v>6</v>
      </c>
      <c r="D170" s="315">
        <v>1</v>
      </c>
      <c r="E170" s="315">
        <v>0.5</v>
      </c>
      <c r="F170" s="276" t="s">
        <v>336</v>
      </c>
      <c r="G170" s="276" t="s">
        <v>477</v>
      </c>
      <c r="H170" s="275" t="s">
        <v>532</v>
      </c>
      <c r="I170" s="316">
        <v>1214</v>
      </c>
      <c r="J170" s="276" t="s">
        <v>478</v>
      </c>
      <c r="K170" s="277" t="s">
        <v>137</v>
      </c>
      <c r="L170" s="277" t="s">
        <v>137</v>
      </c>
      <c r="M170" s="278" t="s">
        <v>137</v>
      </c>
    </row>
    <row r="171" spans="1:13" s="272" customFormat="1" ht="29.25">
      <c r="A171" s="304">
        <v>38</v>
      </c>
      <c r="B171" s="305" t="s">
        <v>675</v>
      </c>
      <c r="C171" s="306"/>
      <c r="D171" s="307"/>
      <c r="E171" s="307"/>
      <c r="F171" s="305"/>
      <c r="G171" s="305"/>
      <c r="H171" s="317"/>
      <c r="I171" s="310"/>
      <c r="J171" s="309"/>
      <c r="K171" s="310"/>
      <c r="L171" s="310"/>
      <c r="M171" s="311"/>
    </row>
    <row r="172" spans="1:13" s="279" customFormat="1" ht="42.75">
      <c r="A172" s="312"/>
      <c r="B172" s="313" t="s">
        <v>676</v>
      </c>
      <c r="C172" s="314">
        <v>6</v>
      </c>
      <c r="D172" s="315">
        <v>1</v>
      </c>
      <c r="E172" s="315">
        <v>0.5</v>
      </c>
      <c r="F172" s="276" t="s">
        <v>336</v>
      </c>
      <c r="G172" s="276" t="s">
        <v>477</v>
      </c>
      <c r="H172" s="275" t="s">
        <v>532</v>
      </c>
      <c r="I172" s="316">
        <v>902</v>
      </c>
      <c r="J172" s="276" t="s">
        <v>478</v>
      </c>
      <c r="K172" s="277" t="s">
        <v>137</v>
      </c>
      <c r="L172" s="277" t="s">
        <v>137</v>
      </c>
      <c r="M172" s="278" t="s">
        <v>137</v>
      </c>
    </row>
    <row r="173" spans="1:13" s="279" customFormat="1" ht="42.75">
      <c r="A173" s="312"/>
      <c r="B173" s="313" t="s">
        <v>677</v>
      </c>
      <c r="C173" s="314">
        <v>6</v>
      </c>
      <c r="D173" s="315">
        <v>1</v>
      </c>
      <c r="E173" s="315">
        <v>0.5</v>
      </c>
      <c r="F173" s="276" t="s">
        <v>336</v>
      </c>
      <c r="G173" s="276" t="s">
        <v>477</v>
      </c>
      <c r="H173" s="275" t="s">
        <v>532</v>
      </c>
      <c r="I173" s="316">
        <v>0</v>
      </c>
      <c r="J173" s="276" t="s">
        <v>478</v>
      </c>
      <c r="K173" s="277" t="s">
        <v>137</v>
      </c>
      <c r="L173" s="277" t="s">
        <v>137</v>
      </c>
      <c r="M173" s="278" t="s">
        <v>137</v>
      </c>
    </row>
    <row r="174" spans="1:13" s="279" customFormat="1" ht="17.25">
      <c r="A174" s="312"/>
      <c r="B174" s="313" t="s">
        <v>678</v>
      </c>
      <c r="C174" s="314">
        <v>0.4</v>
      </c>
      <c r="D174" s="315">
        <v>1</v>
      </c>
      <c r="E174" s="315">
        <v>0.5</v>
      </c>
      <c r="F174" s="276" t="s">
        <v>336</v>
      </c>
      <c r="G174" s="276" t="s">
        <v>477</v>
      </c>
      <c r="H174" s="275" t="s">
        <v>532</v>
      </c>
      <c r="I174" s="316">
        <v>63</v>
      </c>
      <c r="J174" s="276" t="s">
        <v>478</v>
      </c>
      <c r="K174" s="277" t="s">
        <v>137</v>
      </c>
      <c r="L174" s="277" t="s">
        <v>137</v>
      </c>
      <c r="M174" s="278" t="s">
        <v>137</v>
      </c>
    </row>
    <row r="175" spans="1:13" s="279" customFormat="1" ht="17.25">
      <c r="A175" s="312"/>
      <c r="B175" s="313" t="s">
        <v>679</v>
      </c>
      <c r="C175" s="314">
        <v>0.4</v>
      </c>
      <c r="D175" s="315">
        <v>1</v>
      </c>
      <c r="E175" s="315">
        <v>0.5</v>
      </c>
      <c r="F175" s="276" t="s">
        <v>336</v>
      </c>
      <c r="G175" s="276" t="s">
        <v>477</v>
      </c>
      <c r="H175" s="275" t="s">
        <v>532</v>
      </c>
      <c r="I175" s="316">
        <v>388</v>
      </c>
      <c r="J175" s="276" t="s">
        <v>478</v>
      </c>
      <c r="K175" s="277" t="s">
        <v>137</v>
      </c>
      <c r="L175" s="277" t="s">
        <v>137</v>
      </c>
      <c r="M175" s="278" t="s">
        <v>137</v>
      </c>
    </row>
    <row r="176" spans="1:13" s="279" customFormat="1" ht="17.25">
      <c r="A176" s="312"/>
      <c r="B176" s="313" t="s">
        <v>680</v>
      </c>
      <c r="C176" s="314">
        <v>0.4</v>
      </c>
      <c r="D176" s="315">
        <v>1</v>
      </c>
      <c r="E176" s="315">
        <v>0.5</v>
      </c>
      <c r="F176" s="276" t="s">
        <v>336</v>
      </c>
      <c r="G176" s="276" t="s">
        <v>477</v>
      </c>
      <c r="H176" s="275" t="s">
        <v>532</v>
      </c>
      <c r="I176" s="316">
        <v>98</v>
      </c>
      <c r="J176" s="276" t="s">
        <v>478</v>
      </c>
      <c r="K176" s="277" t="s">
        <v>137</v>
      </c>
      <c r="L176" s="277" t="s">
        <v>137</v>
      </c>
      <c r="M176" s="278" t="s">
        <v>137</v>
      </c>
    </row>
    <row r="177" spans="1:13" s="272" customFormat="1" ht="15" customHeight="1">
      <c r="A177" s="304">
        <v>39</v>
      </c>
      <c r="B177" s="318" t="s">
        <v>681</v>
      </c>
      <c r="C177" s="319"/>
      <c r="D177" s="307"/>
      <c r="E177" s="307"/>
      <c r="F177" s="305"/>
      <c r="G177" s="305"/>
      <c r="H177" s="317"/>
      <c r="I177" s="310"/>
      <c r="J177" s="309"/>
      <c r="K177" s="310"/>
      <c r="L177" s="310"/>
      <c r="M177" s="311"/>
    </row>
    <row r="178" spans="1:13" s="279" customFormat="1" ht="42.75">
      <c r="A178" s="312"/>
      <c r="B178" s="320" t="s">
        <v>682</v>
      </c>
      <c r="C178" s="314">
        <v>0.4</v>
      </c>
      <c r="D178" s="315">
        <v>1</v>
      </c>
      <c r="E178" s="315">
        <v>0.5</v>
      </c>
      <c r="F178" s="276" t="s">
        <v>336</v>
      </c>
      <c r="G178" s="276" t="s">
        <v>477</v>
      </c>
      <c r="H178" s="275" t="s">
        <v>532</v>
      </c>
      <c r="I178" s="316">
        <v>147</v>
      </c>
      <c r="J178" s="276" t="s">
        <v>478</v>
      </c>
      <c r="K178" s="277" t="s">
        <v>137</v>
      </c>
      <c r="L178" s="277" t="s">
        <v>137</v>
      </c>
      <c r="M178" s="278" t="s">
        <v>137</v>
      </c>
    </row>
    <row r="179" spans="1:13" s="272" customFormat="1" ht="29.25">
      <c r="A179" s="304">
        <v>40</v>
      </c>
      <c r="B179" s="305" t="s">
        <v>683</v>
      </c>
      <c r="C179" s="306"/>
      <c r="D179" s="307"/>
      <c r="E179" s="307"/>
      <c r="F179" s="305"/>
      <c r="G179" s="305"/>
      <c r="H179" s="317"/>
      <c r="I179" s="310"/>
      <c r="J179" s="309"/>
      <c r="K179" s="310"/>
      <c r="L179" s="310"/>
      <c r="M179" s="311"/>
    </row>
    <row r="180" spans="1:13" s="279" customFormat="1" ht="29.25">
      <c r="A180" s="312"/>
      <c r="B180" s="320" t="s">
        <v>684</v>
      </c>
      <c r="C180" s="314">
        <v>6</v>
      </c>
      <c r="D180" s="315">
        <v>1</v>
      </c>
      <c r="E180" s="315">
        <v>0.5</v>
      </c>
      <c r="F180" s="313" t="s">
        <v>336</v>
      </c>
      <c r="G180" s="313" t="s">
        <v>477</v>
      </c>
      <c r="H180" s="275" t="s">
        <v>546</v>
      </c>
      <c r="I180" s="316">
        <v>1079</v>
      </c>
      <c r="J180" s="284" t="s">
        <v>478</v>
      </c>
      <c r="K180" s="316" t="s">
        <v>137</v>
      </c>
      <c r="L180" s="316" t="s">
        <v>137</v>
      </c>
      <c r="M180" s="321" t="s">
        <v>137</v>
      </c>
    </row>
    <row r="181" spans="1:13" s="279" customFormat="1" ht="17.25">
      <c r="A181" s="312"/>
      <c r="B181" s="313" t="s">
        <v>685</v>
      </c>
      <c r="C181" s="314">
        <v>0.4</v>
      </c>
      <c r="D181" s="315">
        <v>1</v>
      </c>
      <c r="E181" s="315">
        <v>0.5</v>
      </c>
      <c r="F181" s="276" t="s">
        <v>336</v>
      </c>
      <c r="G181" s="276" t="s">
        <v>477</v>
      </c>
      <c r="H181" s="275" t="s">
        <v>532</v>
      </c>
      <c r="I181" s="316">
        <v>46</v>
      </c>
      <c r="J181" s="276" t="s">
        <v>478</v>
      </c>
      <c r="K181" s="277" t="s">
        <v>137</v>
      </c>
      <c r="L181" s="277" t="s">
        <v>137</v>
      </c>
      <c r="M181" s="278" t="s">
        <v>137</v>
      </c>
    </row>
    <row r="182" spans="1:13" s="272" customFormat="1" ht="29.25">
      <c r="A182" s="304">
        <v>41</v>
      </c>
      <c r="B182" s="305" t="s">
        <v>686</v>
      </c>
      <c r="C182" s="306"/>
      <c r="D182" s="307"/>
      <c r="E182" s="307"/>
      <c r="F182" s="305"/>
      <c r="G182" s="305"/>
      <c r="H182" s="317"/>
      <c r="I182" s="310"/>
      <c r="J182" s="309"/>
      <c r="K182" s="310"/>
      <c r="L182" s="310"/>
      <c r="M182" s="311"/>
    </row>
    <row r="183" spans="1:13" s="279" customFormat="1" ht="29.25">
      <c r="A183" s="312"/>
      <c r="B183" s="313" t="s">
        <v>687</v>
      </c>
      <c r="C183" s="314">
        <v>6</v>
      </c>
      <c r="D183" s="315">
        <v>1</v>
      </c>
      <c r="E183" s="315">
        <v>0.5</v>
      </c>
      <c r="F183" s="313" t="s">
        <v>336</v>
      </c>
      <c r="G183" s="313" t="s">
        <v>477</v>
      </c>
      <c r="H183" s="285" t="s">
        <v>546</v>
      </c>
      <c r="I183" s="316">
        <v>578</v>
      </c>
      <c r="J183" s="284" t="s">
        <v>478</v>
      </c>
      <c r="K183" s="316" t="s">
        <v>137</v>
      </c>
      <c r="L183" s="316" t="s">
        <v>137</v>
      </c>
      <c r="M183" s="321" t="s">
        <v>137</v>
      </c>
    </row>
    <row r="184" spans="1:13" s="279" customFormat="1" ht="17.25">
      <c r="A184" s="312"/>
      <c r="B184" s="313" t="s">
        <v>688</v>
      </c>
      <c r="C184" s="314">
        <v>0.4</v>
      </c>
      <c r="D184" s="315">
        <v>1</v>
      </c>
      <c r="E184" s="315">
        <v>0.5</v>
      </c>
      <c r="F184" s="313" t="s">
        <v>336</v>
      </c>
      <c r="G184" s="313" t="s">
        <v>477</v>
      </c>
      <c r="H184" s="285" t="s">
        <v>546</v>
      </c>
      <c r="I184" s="316">
        <v>114</v>
      </c>
      <c r="J184" s="284" t="s">
        <v>478</v>
      </c>
      <c r="K184" s="316" t="s">
        <v>137</v>
      </c>
      <c r="L184" s="316" t="s">
        <v>137</v>
      </c>
      <c r="M184" s="321" t="s">
        <v>137</v>
      </c>
    </row>
    <row r="185" spans="1:13" s="279" customFormat="1" ht="17.25">
      <c r="A185" s="312"/>
      <c r="B185" s="313" t="s">
        <v>689</v>
      </c>
      <c r="C185" s="314">
        <v>0.4</v>
      </c>
      <c r="D185" s="315">
        <v>1</v>
      </c>
      <c r="E185" s="315">
        <v>0.5</v>
      </c>
      <c r="F185" s="313" t="s">
        <v>336</v>
      </c>
      <c r="G185" s="313" t="s">
        <v>477</v>
      </c>
      <c r="H185" s="285" t="s">
        <v>546</v>
      </c>
      <c r="I185" s="316">
        <v>17</v>
      </c>
      <c r="J185" s="284" t="s">
        <v>478</v>
      </c>
      <c r="K185" s="316" t="s">
        <v>137</v>
      </c>
      <c r="L185" s="316" t="s">
        <v>137</v>
      </c>
      <c r="M185" s="321" t="s">
        <v>137</v>
      </c>
    </row>
    <row r="186" spans="1:13" s="272" customFormat="1" ht="29.25">
      <c r="A186" s="304">
        <v>42</v>
      </c>
      <c r="B186" s="305" t="s">
        <v>690</v>
      </c>
      <c r="C186" s="306"/>
      <c r="D186" s="307"/>
      <c r="E186" s="307"/>
      <c r="F186" s="305"/>
      <c r="G186" s="305"/>
      <c r="H186" s="317"/>
      <c r="I186" s="310"/>
      <c r="J186" s="309"/>
      <c r="K186" s="310"/>
      <c r="L186" s="310"/>
      <c r="M186" s="311"/>
    </row>
    <row r="187" spans="1:13" s="279" customFormat="1" ht="29.25">
      <c r="A187" s="312"/>
      <c r="B187" s="313" t="s">
        <v>691</v>
      </c>
      <c r="C187" s="314">
        <v>6</v>
      </c>
      <c r="D187" s="315">
        <v>1</v>
      </c>
      <c r="E187" s="315">
        <v>0.5</v>
      </c>
      <c r="F187" s="313" t="s">
        <v>336</v>
      </c>
      <c r="G187" s="313" t="s">
        <v>477</v>
      </c>
      <c r="H187" s="285" t="s">
        <v>546</v>
      </c>
      <c r="I187" s="316">
        <v>8</v>
      </c>
      <c r="J187" s="284" t="s">
        <v>478</v>
      </c>
      <c r="K187" s="316" t="s">
        <v>137</v>
      </c>
      <c r="L187" s="316" t="s">
        <v>137</v>
      </c>
      <c r="M187" s="321" t="s">
        <v>137</v>
      </c>
    </row>
    <row r="188" spans="1:13" s="279" customFormat="1" ht="29.25">
      <c r="A188" s="312"/>
      <c r="B188" s="313" t="s">
        <v>692</v>
      </c>
      <c r="C188" s="314">
        <v>0.4</v>
      </c>
      <c r="D188" s="315">
        <v>1</v>
      </c>
      <c r="E188" s="315">
        <v>0.5</v>
      </c>
      <c r="F188" s="313" t="s">
        <v>693</v>
      </c>
      <c r="G188" s="313" t="s">
        <v>543</v>
      </c>
      <c r="H188" s="285" t="s">
        <v>546</v>
      </c>
      <c r="I188" s="316">
        <v>15</v>
      </c>
      <c r="J188" s="284" t="s">
        <v>478</v>
      </c>
      <c r="K188" s="316" t="s">
        <v>137</v>
      </c>
      <c r="L188" s="316" t="s">
        <v>137</v>
      </c>
      <c r="M188" s="321" t="s">
        <v>137</v>
      </c>
    </row>
    <row r="189" spans="1:13" s="279" customFormat="1" ht="17.25">
      <c r="A189" s="312"/>
      <c r="B189" s="313" t="s">
        <v>694</v>
      </c>
      <c r="C189" s="314">
        <v>0.4</v>
      </c>
      <c r="D189" s="315">
        <v>1</v>
      </c>
      <c r="E189" s="315">
        <v>0.5</v>
      </c>
      <c r="F189" s="313" t="s">
        <v>336</v>
      </c>
      <c r="G189" s="313" t="s">
        <v>477</v>
      </c>
      <c r="H189" s="285" t="s">
        <v>546</v>
      </c>
      <c r="I189" s="316">
        <v>94</v>
      </c>
      <c r="J189" s="284" t="s">
        <v>478</v>
      </c>
      <c r="K189" s="316" t="s">
        <v>137</v>
      </c>
      <c r="L189" s="316" t="s">
        <v>137</v>
      </c>
      <c r="M189" s="321" t="s">
        <v>137</v>
      </c>
    </row>
    <row r="190" spans="1:13" s="279" customFormat="1" ht="17.25">
      <c r="A190" s="312"/>
      <c r="B190" s="313" t="s">
        <v>695</v>
      </c>
      <c r="C190" s="314">
        <v>0.4</v>
      </c>
      <c r="D190" s="315">
        <v>1</v>
      </c>
      <c r="E190" s="315">
        <v>0.5</v>
      </c>
      <c r="F190" s="313" t="s">
        <v>336</v>
      </c>
      <c r="G190" s="313" t="s">
        <v>477</v>
      </c>
      <c r="H190" s="285" t="s">
        <v>546</v>
      </c>
      <c r="I190" s="316">
        <v>183</v>
      </c>
      <c r="J190" s="284" t="s">
        <v>478</v>
      </c>
      <c r="K190" s="316" t="s">
        <v>137</v>
      </c>
      <c r="L190" s="316" t="s">
        <v>137</v>
      </c>
      <c r="M190" s="321" t="s">
        <v>137</v>
      </c>
    </row>
    <row r="191" spans="1:13" s="279" customFormat="1" ht="17.25">
      <c r="A191" s="312"/>
      <c r="B191" s="313" t="s">
        <v>689</v>
      </c>
      <c r="C191" s="314">
        <v>0.4</v>
      </c>
      <c r="D191" s="315">
        <v>1</v>
      </c>
      <c r="E191" s="315">
        <v>0.5</v>
      </c>
      <c r="F191" s="313" t="s">
        <v>336</v>
      </c>
      <c r="G191" s="313" t="s">
        <v>477</v>
      </c>
      <c r="H191" s="285" t="s">
        <v>546</v>
      </c>
      <c r="I191" s="316">
        <v>96</v>
      </c>
      <c r="J191" s="284" t="s">
        <v>478</v>
      </c>
      <c r="K191" s="316" t="s">
        <v>137</v>
      </c>
      <c r="L191" s="316" t="s">
        <v>137</v>
      </c>
      <c r="M191" s="321" t="s">
        <v>137</v>
      </c>
    </row>
    <row r="192" spans="1:13" s="272" customFormat="1" ht="25.5" customHeight="1">
      <c r="A192" s="322">
        <v>43</v>
      </c>
      <c r="B192" s="287" t="s">
        <v>696</v>
      </c>
      <c r="C192" s="323"/>
      <c r="D192" s="307"/>
      <c r="E192" s="307"/>
      <c r="F192" s="305"/>
      <c r="G192" s="305"/>
      <c r="H192" s="317"/>
      <c r="I192" s="310"/>
      <c r="J192" s="309"/>
      <c r="K192" s="310"/>
      <c r="L192" s="310"/>
      <c r="M192" s="311"/>
    </row>
    <row r="193" spans="1:13" s="279" customFormat="1" ht="69">
      <c r="A193" s="312"/>
      <c r="B193" s="324" t="s">
        <v>697</v>
      </c>
      <c r="C193" s="314">
        <v>0.23</v>
      </c>
      <c r="D193" s="315">
        <v>1</v>
      </c>
      <c r="E193" s="315">
        <v>1</v>
      </c>
      <c r="F193" s="313" t="s">
        <v>698</v>
      </c>
      <c r="G193" s="313" t="s">
        <v>543</v>
      </c>
      <c r="H193" s="285" t="s">
        <v>546</v>
      </c>
      <c r="I193" s="316">
        <v>0</v>
      </c>
      <c r="J193" s="284" t="s">
        <v>478</v>
      </c>
      <c r="K193" s="316" t="s">
        <v>137</v>
      </c>
      <c r="L193" s="316" t="s">
        <v>137</v>
      </c>
      <c r="M193" s="321" t="s">
        <v>137</v>
      </c>
    </row>
    <row r="194" spans="1:13" s="272" customFormat="1" ht="42.75">
      <c r="A194" s="304">
        <v>44</v>
      </c>
      <c r="B194" s="305" t="s">
        <v>699</v>
      </c>
      <c r="C194" s="306"/>
      <c r="D194" s="307"/>
      <c r="E194" s="307"/>
      <c r="F194" s="305"/>
      <c r="G194" s="305"/>
      <c r="H194" s="317"/>
      <c r="I194" s="310"/>
      <c r="J194" s="309"/>
      <c r="K194" s="310"/>
      <c r="L194" s="310"/>
      <c r="M194" s="311"/>
    </row>
    <row r="195" spans="1:13" s="279" customFormat="1" ht="42.75">
      <c r="A195" s="312"/>
      <c r="B195" s="313" t="s">
        <v>700</v>
      </c>
      <c r="C195" s="314">
        <v>0.4</v>
      </c>
      <c r="D195" s="315">
        <v>1</v>
      </c>
      <c r="E195" s="315">
        <v>1</v>
      </c>
      <c r="F195" s="313" t="s">
        <v>701</v>
      </c>
      <c r="G195" s="313" t="s">
        <v>341</v>
      </c>
      <c r="H195" s="285" t="s">
        <v>546</v>
      </c>
      <c r="I195" s="316">
        <v>7</v>
      </c>
      <c r="J195" s="284" t="s">
        <v>478</v>
      </c>
      <c r="K195" s="316" t="s">
        <v>137</v>
      </c>
      <c r="L195" s="316" t="s">
        <v>137</v>
      </c>
      <c r="M195" s="321" t="s">
        <v>137</v>
      </c>
    </row>
    <row r="196" spans="1:13" s="272" customFormat="1" ht="29.25">
      <c r="A196" s="304">
        <v>45</v>
      </c>
      <c r="B196" s="305" t="s">
        <v>702</v>
      </c>
      <c r="C196" s="306"/>
      <c r="D196" s="307"/>
      <c r="E196" s="307"/>
      <c r="F196" s="305"/>
      <c r="G196" s="305"/>
      <c r="H196" s="317"/>
      <c r="I196" s="310"/>
      <c r="J196" s="309"/>
      <c r="K196" s="310"/>
      <c r="L196" s="310"/>
      <c r="M196" s="311"/>
    </row>
    <row r="197" spans="1:13" s="279" customFormat="1" ht="29.25">
      <c r="A197" s="312"/>
      <c r="B197" s="313" t="s">
        <v>703</v>
      </c>
      <c r="C197" s="314">
        <v>0.23</v>
      </c>
      <c r="D197" s="315">
        <v>1</v>
      </c>
      <c r="E197" s="315">
        <v>1</v>
      </c>
      <c r="F197" s="325" t="s">
        <v>698</v>
      </c>
      <c r="G197" s="326" t="s">
        <v>543</v>
      </c>
      <c r="H197" s="314" t="s">
        <v>478</v>
      </c>
      <c r="I197" s="316">
        <v>5</v>
      </c>
      <c r="J197" s="284" t="s">
        <v>478</v>
      </c>
      <c r="K197" s="316" t="s">
        <v>137</v>
      </c>
      <c r="L197" s="316" t="s">
        <v>137</v>
      </c>
      <c r="M197" s="321" t="s">
        <v>137</v>
      </c>
    </row>
    <row r="198" spans="1:13" s="272" customFormat="1" ht="29.25">
      <c r="A198" s="304">
        <v>46</v>
      </c>
      <c r="B198" s="305" t="s">
        <v>704</v>
      </c>
      <c r="C198" s="306"/>
      <c r="D198" s="307"/>
      <c r="E198" s="307"/>
      <c r="F198" s="305"/>
      <c r="G198" s="327"/>
      <c r="H198" s="317"/>
      <c r="I198" s="310"/>
      <c r="J198" s="309"/>
      <c r="K198" s="310"/>
      <c r="L198" s="310"/>
      <c r="M198" s="311"/>
    </row>
    <row r="199" spans="1:13" s="279" customFormat="1" ht="29.25">
      <c r="A199" s="312"/>
      <c r="B199" s="313" t="s">
        <v>705</v>
      </c>
      <c r="C199" s="314">
        <v>6</v>
      </c>
      <c r="D199" s="315">
        <v>1</v>
      </c>
      <c r="E199" s="315">
        <v>0.5</v>
      </c>
      <c r="F199" s="313" t="s">
        <v>693</v>
      </c>
      <c r="G199" s="313" t="s">
        <v>543</v>
      </c>
      <c r="H199" s="285" t="s">
        <v>546</v>
      </c>
      <c r="I199" s="316">
        <v>1067</v>
      </c>
      <c r="J199" s="284" t="s">
        <v>478</v>
      </c>
      <c r="K199" s="316" t="s">
        <v>137</v>
      </c>
      <c r="L199" s="316" t="s">
        <v>137</v>
      </c>
      <c r="M199" s="321" t="s">
        <v>137</v>
      </c>
    </row>
    <row r="200" spans="1:13" s="272" customFormat="1" ht="29.25">
      <c r="A200" s="304">
        <v>47</v>
      </c>
      <c r="B200" s="305" t="s">
        <v>706</v>
      </c>
      <c r="C200" s="306"/>
      <c r="D200" s="307"/>
      <c r="E200" s="307"/>
      <c r="F200" s="305"/>
      <c r="G200" s="305"/>
      <c r="H200" s="317"/>
      <c r="I200" s="310"/>
      <c r="J200" s="309"/>
      <c r="K200" s="310"/>
      <c r="L200" s="310"/>
      <c r="M200" s="311"/>
    </row>
    <row r="201" spans="1:13" s="279" customFormat="1" ht="29.25">
      <c r="A201" s="312"/>
      <c r="B201" s="313" t="s">
        <v>707</v>
      </c>
      <c r="C201" s="314">
        <v>0.4</v>
      </c>
      <c r="D201" s="315">
        <v>1</v>
      </c>
      <c r="E201" s="315">
        <v>1</v>
      </c>
      <c r="F201" s="313" t="s">
        <v>708</v>
      </c>
      <c r="G201" s="313" t="s">
        <v>543</v>
      </c>
      <c r="H201" s="314" t="s">
        <v>478</v>
      </c>
      <c r="I201" s="316">
        <v>81</v>
      </c>
      <c r="J201" s="284" t="s">
        <v>478</v>
      </c>
      <c r="K201" s="316" t="s">
        <v>137</v>
      </c>
      <c r="L201" s="316" t="s">
        <v>137</v>
      </c>
      <c r="M201" s="321" t="s">
        <v>137</v>
      </c>
    </row>
    <row r="202" spans="1:13" s="272" customFormat="1" ht="42.75">
      <c r="A202" s="304">
        <v>48</v>
      </c>
      <c r="B202" s="318" t="s">
        <v>709</v>
      </c>
      <c r="C202" s="301"/>
      <c r="D202" s="307"/>
      <c r="E202" s="307"/>
      <c r="F202" s="305"/>
      <c r="G202" s="305"/>
      <c r="H202" s="317"/>
      <c r="I202" s="310"/>
      <c r="J202" s="309"/>
      <c r="K202" s="310"/>
      <c r="L202" s="310"/>
      <c r="M202" s="311"/>
    </row>
    <row r="203" spans="1:13" s="279" customFormat="1" ht="29.25">
      <c r="A203" s="312"/>
      <c r="B203" s="313" t="s">
        <v>710</v>
      </c>
      <c r="C203" s="328">
        <v>10</v>
      </c>
      <c r="D203" s="315">
        <v>1</v>
      </c>
      <c r="E203" s="315">
        <v>0.5</v>
      </c>
      <c r="F203" s="313" t="s">
        <v>711</v>
      </c>
      <c r="G203" s="313" t="s">
        <v>524</v>
      </c>
      <c r="H203" s="285" t="s">
        <v>546</v>
      </c>
      <c r="I203" s="316">
        <v>1520</v>
      </c>
      <c r="J203" s="284" t="s">
        <v>478</v>
      </c>
      <c r="K203" s="316" t="s">
        <v>137</v>
      </c>
      <c r="L203" s="316" t="s">
        <v>137</v>
      </c>
      <c r="M203" s="321" t="s">
        <v>137</v>
      </c>
    </row>
    <row r="204" spans="1:13" s="272" customFormat="1" ht="29.25">
      <c r="A204" s="304">
        <v>49</v>
      </c>
      <c r="B204" s="305" t="s">
        <v>712</v>
      </c>
      <c r="C204" s="306"/>
      <c r="D204" s="307"/>
      <c r="E204" s="307"/>
      <c r="F204" s="305"/>
      <c r="G204" s="305"/>
      <c r="H204" s="317"/>
      <c r="I204" s="310"/>
      <c r="J204" s="309"/>
      <c r="K204" s="310"/>
      <c r="L204" s="310"/>
      <c r="M204" s="311"/>
    </row>
    <row r="205" spans="1:13" s="279" customFormat="1" ht="29.25">
      <c r="A205" s="312"/>
      <c r="B205" s="313" t="s">
        <v>713</v>
      </c>
      <c r="C205" s="314">
        <v>0.4</v>
      </c>
      <c r="D205" s="315">
        <v>1</v>
      </c>
      <c r="E205" s="315">
        <v>0.5</v>
      </c>
      <c r="F205" s="313" t="s">
        <v>693</v>
      </c>
      <c r="G205" s="276" t="s">
        <v>543</v>
      </c>
      <c r="H205" s="314" t="s">
        <v>546</v>
      </c>
      <c r="I205" s="316">
        <v>284</v>
      </c>
      <c r="J205" s="284" t="s">
        <v>478</v>
      </c>
      <c r="K205" s="316" t="s">
        <v>137</v>
      </c>
      <c r="L205" s="316" t="s">
        <v>137</v>
      </c>
      <c r="M205" s="321" t="s">
        <v>137</v>
      </c>
    </row>
    <row r="206" spans="1:13" s="272" customFormat="1" ht="55.5">
      <c r="A206" s="304">
        <v>50</v>
      </c>
      <c r="B206" s="305" t="s">
        <v>714</v>
      </c>
      <c r="C206" s="306"/>
      <c r="D206" s="307"/>
      <c r="E206" s="307"/>
      <c r="F206" s="305"/>
      <c r="G206" s="305"/>
      <c r="H206" s="317"/>
      <c r="I206" s="310"/>
      <c r="J206" s="309"/>
      <c r="K206" s="310"/>
      <c r="L206" s="310"/>
      <c r="M206" s="311"/>
    </row>
    <row r="207" spans="1:13" s="279" customFormat="1" ht="81.75">
      <c r="A207" s="312"/>
      <c r="B207" s="313" t="s">
        <v>715</v>
      </c>
      <c r="C207" s="314">
        <v>0.23</v>
      </c>
      <c r="D207" s="315">
        <v>1</v>
      </c>
      <c r="E207" s="315">
        <v>2</v>
      </c>
      <c r="F207" s="313" t="s">
        <v>418</v>
      </c>
      <c r="G207" s="313"/>
      <c r="H207" s="314" t="s">
        <v>618</v>
      </c>
      <c r="I207" s="316">
        <v>3</v>
      </c>
      <c r="J207" s="284" t="s">
        <v>478</v>
      </c>
      <c r="K207" s="316" t="s">
        <v>137</v>
      </c>
      <c r="L207" s="316" t="s">
        <v>137</v>
      </c>
      <c r="M207" s="321" t="s">
        <v>137</v>
      </c>
    </row>
    <row r="208" spans="1:13" s="272" customFormat="1" ht="29.25">
      <c r="A208" s="304">
        <v>51</v>
      </c>
      <c r="B208" s="305" t="s">
        <v>716</v>
      </c>
      <c r="C208" s="306"/>
      <c r="D208" s="307"/>
      <c r="E208" s="307"/>
      <c r="F208" s="305"/>
      <c r="G208" s="305"/>
      <c r="H208" s="317"/>
      <c r="I208" s="310"/>
      <c r="J208" s="309"/>
      <c r="K208" s="310"/>
      <c r="L208" s="310"/>
      <c r="M208" s="311"/>
    </row>
    <row r="209" spans="1:13" s="279" customFormat="1" ht="29.25">
      <c r="A209" s="312"/>
      <c r="B209" s="313" t="s">
        <v>717</v>
      </c>
      <c r="C209" s="314">
        <v>0.4</v>
      </c>
      <c r="D209" s="315">
        <v>1</v>
      </c>
      <c r="E209" s="315">
        <v>2</v>
      </c>
      <c r="F209" s="313" t="s">
        <v>718</v>
      </c>
      <c r="G209" s="313"/>
      <c r="H209" s="314" t="s">
        <v>618</v>
      </c>
      <c r="I209" s="316">
        <v>11</v>
      </c>
      <c r="J209" s="284" t="s">
        <v>478</v>
      </c>
      <c r="K209" s="316" t="s">
        <v>137</v>
      </c>
      <c r="L209" s="316" t="s">
        <v>137</v>
      </c>
      <c r="M209" s="321" t="s">
        <v>137</v>
      </c>
    </row>
    <row r="210" spans="1:13" s="279" customFormat="1" ht="29.25">
      <c r="A210" s="312"/>
      <c r="B210" s="313" t="s">
        <v>717</v>
      </c>
      <c r="C210" s="314">
        <v>0.4</v>
      </c>
      <c r="D210" s="315">
        <v>1</v>
      </c>
      <c r="E210" s="315">
        <v>2</v>
      </c>
      <c r="F210" s="313" t="s">
        <v>718</v>
      </c>
      <c r="G210" s="313"/>
      <c r="H210" s="314" t="s">
        <v>618</v>
      </c>
      <c r="I210" s="316">
        <v>63</v>
      </c>
      <c r="J210" s="284" t="s">
        <v>478</v>
      </c>
      <c r="K210" s="316" t="s">
        <v>137</v>
      </c>
      <c r="L210" s="316" t="s">
        <v>137</v>
      </c>
      <c r="M210" s="321" t="s">
        <v>137</v>
      </c>
    </row>
    <row r="211" spans="1:13" s="272" customFormat="1" ht="55.5">
      <c r="A211" s="304">
        <v>52</v>
      </c>
      <c r="B211" s="305" t="s">
        <v>719</v>
      </c>
      <c r="C211" s="306"/>
      <c r="D211" s="307"/>
      <c r="E211" s="307"/>
      <c r="F211" s="305"/>
      <c r="G211" s="305"/>
      <c r="H211" s="317"/>
      <c r="I211" s="310"/>
      <c r="J211" s="309"/>
      <c r="K211" s="310"/>
      <c r="L211" s="310"/>
      <c r="M211" s="311"/>
    </row>
    <row r="212" spans="1:13" s="279" customFormat="1" ht="55.5">
      <c r="A212" s="312"/>
      <c r="B212" s="313" t="s">
        <v>720</v>
      </c>
      <c r="C212" s="314">
        <v>0.23</v>
      </c>
      <c r="D212" s="315">
        <v>1</v>
      </c>
      <c r="E212" s="315">
        <v>2</v>
      </c>
      <c r="F212" s="313" t="s">
        <v>721</v>
      </c>
      <c r="G212" s="313"/>
      <c r="H212" s="314" t="s">
        <v>618</v>
      </c>
      <c r="I212" s="316">
        <v>2</v>
      </c>
      <c r="J212" s="284" t="s">
        <v>478</v>
      </c>
      <c r="K212" s="316" t="s">
        <v>137</v>
      </c>
      <c r="L212" s="316" t="s">
        <v>137</v>
      </c>
      <c r="M212" s="321" t="s">
        <v>137</v>
      </c>
    </row>
    <row r="213" spans="1:13" s="272" customFormat="1" ht="29.25">
      <c r="A213" s="304">
        <v>53</v>
      </c>
      <c r="B213" s="305" t="s">
        <v>722</v>
      </c>
      <c r="C213" s="306"/>
      <c r="D213" s="307"/>
      <c r="E213" s="307"/>
      <c r="F213" s="305"/>
      <c r="G213" s="305"/>
      <c r="H213" s="317"/>
      <c r="I213" s="310"/>
      <c r="J213" s="309"/>
      <c r="K213" s="310"/>
      <c r="L213" s="310"/>
      <c r="M213" s="311"/>
    </row>
    <row r="214" spans="1:13" s="279" customFormat="1" ht="42.75">
      <c r="A214" s="312"/>
      <c r="B214" s="313" t="s">
        <v>723</v>
      </c>
      <c r="C214" s="314">
        <v>0.4</v>
      </c>
      <c r="D214" s="315">
        <v>1</v>
      </c>
      <c r="E214" s="315">
        <v>2</v>
      </c>
      <c r="F214" s="313" t="s">
        <v>724</v>
      </c>
      <c r="G214" s="313"/>
      <c r="H214" s="314" t="s">
        <v>618</v>
      </c>
      <c r="I214" s="316">
        <v>24</v>
      </c>
      <c r="J214" s="284" t="s">
        <v>478</v>
      </c>
      <c r="K214" s="316" t="s">
        <v>137</v>
      </c>
      <c r="L214" s="316" t="s">
        <v>137</v>
      </c>
      <c r="M214" s="321" t="s">
        <v>137</v>
      </c>
    </row>
    <row r="215" spans="1:13" s="272" customFormat="1" ht="42.75">
      <c r="A215" s="304">
        <v>54</v>
      </c>
      <c r="B215" s="305" t="s">
        <v>725</v>
      </c>
      <c r="C215" s="306"/>
      <c r="D215" s="307"/>
      <c r="E215" s="307"/>
      <c r="F215" s="305"/>
      <c r="G215" s="305"/>
      <c r="H215" s="317"/>
      <c r="I215" s="310"/>
      <c r="J215" s="309"/>
      <c r="K215" s="310"/>
      <c r="L215" s="310"/>
      <c r="M215" s="311"/>
    </row>
    <row r="216" spans="1:13" s="279" customFormat="1" ht="55.5">
      <c r="A216" s="312"/>
      <c r="B216" s="313" t="s">
        <v>726</v>
      </c>
      <c r="C216" s="314">
        <v>0.23</v>
      </c>
      <c r="D216" s="315">
        <v>1</v>
      </c>
      <c r="E216" s="315">
        <v>1</v>
      </c>
      <c r="F216" s="313" t="s">
        <v>727</v>
      </c>
      <c r="G216" s="313" t="s">
        <v>365</v>
      </c>
      <c r="H216" s="314" t="s">
        <v>478</v>
      </c>
      <c r="I216" s="316">
        <v>5</v>
      </c>
      <c r="J216" s="284" t="s">
        <v>478</v>
      </c>
      <c r="K216" s="316" t="s">
        <v>137</v>
      </c>
      <c r="L216" s="316" t="s">
        <v>137</v>
      </c>
      <c r="M216" s="321" t="s">
        <v>137</v>
      </c>
    </row>
    <row r="217" spans="1:13" s="272" customFormat="1" ht="29.25">
      <c r="A217" s="304">
        <v>55</v>
      </c>
      <c r="B217" s="305" t="s">
        <v>728</v>
      </c>
      <c r="C217" s="306"/>
      <c r="D217" s="307"/>
      <c r="E217" s="307"/>
      <c r="F217" s="305"/>
      <c r="G217" s="305"/>
      <c r="H217" s="317"/>
      <c r="I217" s="310"/>
      <c r="J217" s="309"/>
      <c r="K217" s="310"/>
      <c r="L217" s="310"/>
      <c r="M217" s="311"/>
    </row>
    <row r="218" spans="1:13" s="279" customFormat="1" ht="29.25">
      <c r="A218" s="312"/>
      <c r="B218" s="313" t="s">
        <v>729</v>
      </c>
      <c r="C218" s="314">
        <v>6</v>
      </c>
      <c r="D218" s="315">
        <v>1</v>
      </c>
      <c r="E218" s="315">
        <v>0.5</v>
      </c>
      <c r="F218" s="313" t="s">
        <v>693</v>
      </c>
      <c r="G218" s="313" t="s">
        <v>543</v>
      </c>
      <c r="H218" s="285" t="s">
        <v>478</v>
      </c>
      <c r="I218" s="316">
        <v>265</v>
      </c>
      <c r="J218" s="284" t="s">
        <v>478</v>
      </c>
      <c r="K218" s="316" t="s">
        <v>137</v>
      </c>
      <c r="L218" s="316" t="s">
        <v>137</v>
      </c>
      <c r="M218" s="321" t="s">
        <v>137</v>
      </c>
    </row>
    <row r="219" spans="1:13" s="272" customFormat="1" ht="29.25">
      <c r="A219" s="304">
        <v>56</v>
      </c>
      <c r="B219" s="305" t="s">
        <v>730</v>
      </c>
      <c r="C219" s="306"/>
      <c r="D219" s="307"/>
      <c r="E219" s="307"/>
      <c r="F219" s="305"/>
      <c r="G219" s="305"/>
      <c r="H219" s="317"/>
      <c r="I219" s="310"/>
      <c r="J219" s="309"/>
      <c r="K219" s="310"/>
      <c r="L219" s="310"/>
      <c r="M219" s="311"/>
    </row>
    <row r="220" spans="1:13" s="279" customFormat="1" ht="29.25">
      <c r="A220" s="312"/>
      <c r="B220" s="313" t="s">
        <v>731</v>
      </c>
      <c r="C220" s="314">
        <v>0.4</v>
      </c>
      <c r="D220" s="315">
        <v>1</v>
      </c>
      <c r="E220" s="315">
        <v>1</v>
      </c>
      <c r="F220" s="313" t="s">
        <v>708</v>
      </c>
      <c r="G220" s="313" t="s">
        <v>543</v>
      </c>
      <c r="H220" s="285" t="s">
        <v>478</v>
      </c>
      <c r="I220" s="316">
        <v>18</v>
      </c>
      <c r="J220" s="284" t="s">
        <v>478</v>
      </c>
      <c r="K220" s="316" t="s">
        <v>137</v>
      </c>
      <c r="L220" s="316" t="s">
        <v>137</v>
      </c>
      <c r="M220" s="321" t="s">
        <v>137</v>
      </c>
    </row>
    <row r="221" spans="1:13" s="272" customFormat="1" ht="29.25">
      <c r="A221" s="304">
        <v>57</v>
      </c>
      <c r="B221" s="305" t="s">
        <v>732</v>
      </c>
      <c r="C221" s="306"/>
      <c r="D221" s="307"/>
      <c r="E221" s="307"/>
      <c r="F221" s="305"/>
      <c r="G221" s="305"/>
      <c r="H221" s="317"/>
      <c r="I221" s="310"/>
      <c r="J221" s="309"/>
      <c r="K221" s="310"/>
      <c r="L221" s="310"/>
      <c r="M221" s="311"/>
    </row>
    <row r="222" spans="1:13" s="279" customFormat="1" ht="29.25">
      <c r="A222" s="312"/>
      <c r="B222" s="313" t="s">
        <v>733</v>
      </c>
      <c r="C222" s="314">
        <v>0.4</v>
      </c>
      <c r="D222" s="315">
        <v>1</v>
      </c>
      <c r="E222" s="315">
        <v>1</v>
      </c>
      <c r="F222" s="313" t="s">
        <v>708</v>
      </c>
      <c r="G222" s="313" t="s">
        <v>543</v>
      </c>
      <c r="H222" s="285" t="s">
        <v>478</v>
      </c>
      <c r="I222" s="316">
        <v>29</v>
      </c>
      <c r="J222" s="284" t="s">
        <v>478</v>
      </c>
      <c r="K222" s="316" t="s">
        <v>137</v>
      </c>
      <c r="L222" s="316" t="s">
        <v>137</v>
      </c>
      <c r="M222" s="321" t="s">
        <v>137</v>
      </c>
    </row>
    <row r="223" spans="1:13" s="272" customFormat="1" ht="29.25">
      <c r="A223" s="304">
        <v>58</v>
      </c>
      <c r="B223" s="305" t="s">
        <v>734</v>
      </c>
      <c r="C223" s="306"/>
      <c r="D223" s="307"/>
      <c r="E223" s="307"/>
      <c r="F223" s="305"/>
      <c r="G223" s="305"/>
      <c r="H223" s="317"/>
      <c r="I223" s="310"/>
      <c r="J223" s="309"/>
      <c r="K223" s="310"/>
      <c r="L223" s="310"/>
      <c r="M223" s="311"/>
    </row>
    <row r="224" spans="1:13" s="279" customFormat="1" ht="29.25">
      <c r="A224" s="312"/>
      <c r="B224" s="313" t="s">
        <v>735</v>
      </c>
      <c r="C224" s="314">
        <v>0.4</v>
      </c>
      <c r="D224" s="315">
        <v>1</v>
      </c>
      <c r="E224" s="315">
        <v>1</v>
      </c>
      <c r="F224" s="313" t="s">
        <v>708</v>
      </c>
      <c r="G224" s="313" t="s">
        <v>543</v>
      </c>
      <c r="H224" s="285" t="s">
        <v>478</v>
      </c>
      <c r="I224" s="316">
        <v>21</v>
      </c>
      <c r="J224" s="284" t="s">
        <v>478</v>
      </c>
      <c r="K224" s="316" t="s">
        <v>137</v>
      </c>
      <c r="L224" s="316" t="s">
        <v>137</v>
      </c>
      <c r="M224" s="321" t="s">
        <v>137</v>
      </c>
    </row>
    <row r="225" spans="1:13" s="272" customFormat="1" ht="29.25">
      <c r="A225" s="304">
        <v>59</v>
      </c>
      <c r="B225" s="305" t="s">
        <v>736</v>
      </c>
      <c r="C225" s="306"/>
      <c r="D225" s="307"/>
      <c r="E225" s="307"/>
      <c r="F225" s="305"/>
      <c r="G225" s="305"/>
      <c r="H225" s="317"/>
      <c r="I225" s="310"/>
      <c r="J225" s="309"/>
      <c r="K225" s="310"/>
      <c r="L225" s="310"/>
      <c r="M225" s="311"/>
    </row>
    <row r="226" spans="1:13" s="279" customFormat="1" ht="29.25">
      <c r="A226" s="312"/>
      <c r="B226" s="313" t="s">
        <v>737</v>
      </c>
      <c r="C226" s="314">
        <v>0.4</v>
      </c>
      <c r="D226" s="315">
        <v>1</v>
      </c>
      <c r="E226" s="315">
        <v>1</v>
      </c>
      <c r="F226" s="313" t="s">
        <v>708</v>
      </c>
      <c r="G226" s="313" t="s">
        <v>543</v>
      </c>
      <c r="H226" s="285" t="s">
        <v>546</v>
      </c>
      <c r="I226" s="316">
        <v>13</v>
      </c>
      <c r="J226" s="284" t="s">
        <v>478</v>
      </c>
      <c r="K226" s="316" t="s">
        <v>137</v>
      </c>
      <c r="L226" s="316" t="s">
        <v>137</v>
      </c>
      <c r="M226" s="321" t="s">
        <v>137</v>
      </c>
    </row>
    <row r="227" spans="1:13" s="272" customFormat="1" ht="81.75">
      <c r="A227" s="304">
        <v>60</v>
      </c>
      <c r="B227" s="305" t="s">
        <v>738</v>
      </c>
      <c r="C227" s="306"/>
      <c r="D227" s="307"/>
      <c r="E227" s="307"/>
      <c r="F227" s="305"/>
      <c r="G227" s="305"/>
      <c r="H227" s="317"/>
      <c r="I227" s="310"/>
      <c r="J227" s="309"/>
      <c r="K227" s="310"/>
      <c r="L227" s="310"/>
      <c r="M227" s="311"/>
    </row>
    <row r="228" spans="1:13" s="279" customFormat="1" ht="59.25">
      <c r="A228" s="312"/>
      <c r="B228" s="329" t="s">
        <v>739</v>
      </c>
      <c r="C228" s="314">
        <v>0.23</v>
      </c>
      <c r="D228" s="315">
        <v>1</v>
      </c>
      <c r="E228" s="315">
        <v>1</v>
      </c>
      <c r="F228" s="313" t="s">
        <v>698</v>
      </c>
      <c r="G228" s="313" t="s">
        <v>543</v>
      </c>
      <c r="H228" s="285" t="s">
        <v>546</v>
      </c>
      <c r="I228" s="316">
        <v>0</v>
      </c>
      <c r="J228" s="284" t="s">
        <v>478</v>
      </c>
      <c r="K228" s="316" t="s">
        <v>137</v>
      </c>
      <c r="L228" s="316" t="s">
        <v>137</v>
      </c>
      <c r="M228" s="321" t="s">
        <v>137</v>
      </c>
    </row>
    <row r="229" spans="1:13" s="272" customFormat="1" ht="81.75">
      <c r="A229" s="304">
        <v>61</v>
      </c>
      <c r="B229" s="305" t="s">
        <v>740</v>
      </c>
      <c r="C229" s="306"/>
      <c r="D229" s="307"/>
      <c r="E229" s="307"/>
      <c r="F229" s="305"/>
      <c r="G229" s="305"/>
      <c r="H229" s="317"/>
      <c r="I229" s="310"/>
      <c r="J229" s="309"/>
      <c r="K229" s="310"/>
      <c r="L229" s="310"/>
      <c r="M229" s="311"/>
    </row>
    <row r="230" spans="1:13" s="279" customFormat="1" ht="55.5">
      <c r="A230" s="312"/>
      <c r="B230" s="313" t="s">
        <v>741</v>
      </c>
      <c r="C230" s="314">
        <v>0.23</v>
      </c>
      <c r="D230" s="315">
        <v>1</v>
      </c>
      <c r="E230" s="315">
        <v>1</v>
      </c>
      <c r="F230" s="313" t="s">
        <v>698</v>
      </c>
      <c r="G230" s="313" t="s">
        <v>543</v>
      </c>
      <c r="H230" s="285" t="s">
        <v>478</v>
      </c>
      <c r="I230" s="316">
        <v>0</v>
      </c>
      <c r="J230" s="284" t="s">
        <v>478</v>
      </c>
      <c r="K230" s="316" t="s">
        <v>137</v>
      </c>
      <c r="L230" s="316" t="s">
        <v>137</v>
      </c>
      <c r="M230" s="321" t="s">
        <v>137</v>
      </c>
    </row>
    <row r="231" spans="1:13" s="272" customFormat="1" ht="81.75">
      <c r="A231" s="304">
        <v>62</v>
      </c>
      <c r="B231" s="305" t="s">
        <v>742</v>
      </c>
      <c r="C231" s="306"/>
      <c r="D231" s="307"/>
      <c r="E231" s="307"/>
      <c r="F231" s="305"/>
      <c r="G231" s="305"/>
      <c r="H231" s="317"/>
      <c r="I231" s="310"/>
      <c r="J231" s="309"/>
      <c r="K231" s="310"/>
      <c r="L231" s="310"/>
      <c r="M231" s="311"/>
    </row>
    <row r="232" spans="1:13" s="279" customFormat="1" ht="55.5">
      <c r="A232" s="312"/>
      <c r="B232" s="313" t="s">
        <v>743</v>
      </c>
      <c r="C232" s="314">
        <v>0.23</v>
      </c>
      <c r="D232" s="315">
        <v>1</v>
      </c>
      <c r="E232" s="315">
        <v>1</v>
      </c>
      <c r="F232" s="313" t="s">
        <v>698</v>
      </c>
      <c r="G232" s="313" t="s">
        <v>543</v>
      </c>
      <c r="H232" s="285" t="s">
        <v>478</v>
      </c>
      <c r="I232" s="316">
        <v>0</v>
      </c>
      <c r="J232" s="284" t="s">
        <v>478</v>
      </c>
      <c r="K232" s="316" t="s">
        <v>137</v>
      </c>
      <c r="L232" s="316" t="s">
        <v>137</v>
      </c>
      <c r="M232" s="321" t="s">
        <v>137</v>
      </c>
    </row>
    <row r="233" spans="1:13" s="272" customFormat="1" ht="29.25">
      <c r="A233" s="304">
        <v>63</v>
      </c>
      <c r="B233" s="305" t="s">
        <v>744</v>
      </c>
      <c r="C233" s="306"/>
      <c r="D233" s="307"/>
      <c r="E233" s="307"/>
      <c r="F233" s="305"/>
      <c r="G233" s="305"/>
      <c r="H233" s="317"/>
      <c r="I233" s="310"/>
      <c r="J233" s="309"/>
      <c r="K233" s="310"/>
      <c r="L233" s="310"/>
      <c r="M233" s="311"/>
    </row>
    <row r="234" spans="1:13" s="279" customFormat="1" ht="29.25">
      <c r="A234" s="312"/>
      <c r="B234" s="313" t="s">
        <v>745</v>
      </c>
      <c r="C234" s="314">
        <v>10</v>
      </c>
      <c r="D234" s="315">
        <v>1</v>
      </c>
      <c r="E234" s="315">
        <v>0.5</v>
      </c>
      <c r="F234" s="313" t="s">
        <v>711</v>
      </c>
      <c r="G234" s="313" t="s">
        <v>524</v>
      </c>
      <c r="H234" s="285" t="s">
        <v>546</v>
      </c>
      <c r="I234" s="316">
        <v>456</v>
      </c>
      <c r="J234" s="284" t="s">
        <v>478</v>
      </c>
      <c r="K234" s="316" t="s">
        <v>137</v>
      </c>
      <c r="L234" s="316" t="s">
        <v>137</v>
      </c>
      <c r="M234" s="321" t="s">
        <v>137</v>
      </c>
    </row>
    <row r="235" spans="1:13" s="272" customFormat="1" ht="29.25">
      <c r="A235" s="304">
        <v>64</v>
      </c>
      <c r="B235" s="305" t="s">
        <v>746</v>
      </c>
      <c r="C235" s="306"/>
      <c r="D235" s="307"/>
      <c r="E235" s="307"/>
      <c r="F235" s="305"/>
      <c r="G235" s="305"/>
      <c r="H235" s="317"/>
      <c r="I235" s="310"/>
      <c r="J235" s="309"/>
      <c r="K235" s="310"/>
      <c r="L235" s="310"/>
      <c r="M235" s="311"/>
    </row>
    <row r="236" spans="1:13" s="279" customFormat="1" ht="29.25">
      <c r="A236" s="312"/>
      <c r="B236" s="313" t="s">
        <v>747</v>
      </c>
      <c r="C236" s="314">
        <v>10</v>
      </c>
      <c r="D236" s="315">
        <v>1</v>
      </c>
      <c r="E236" s="315">
        <v>0.5</v>
      </c>
      <c r="F236" s="313" t="s">
        <v>711</v>
      </c>
      <c r="G236" s="313" t="s">
        <v>524</v>
      </c>
      <c r="H236" s="285" t="s">
        <v>546</v>
      </c>
      <c r="I236" s="316">
        <v>615</v>
      </c>
      <c r="J236" s="284" t="s">
        <v>478</v>
      </c>
      <c r="K236" s="316" t="s">
        <v>137</v>
      </c>
      <c r="L236" s="316" t="s">
        <v>137</v>
      </c>
      <c r="M236" s="321" t="s">
        <v>137</v>
      </c>
    </row>
    <row r="237" spans="1:13" s="279" customFormat="1" ht="29.25">
      <c r="A237" s="312"/>
      <c r="B237" s="313" t="s">
        <v>748</v>
      </c>
      <c r="C237" s="314">
        <v>0.4</v>
      </c>
      <c r="D237" s="315">
        <v>1</v>
      </c>
      <c r="E237" s="315">
        <v>1</v>
      </c>
      <c r="F237" s="313" t="s">
        <v>671</v>
      </c>
      <c r="G237" s="313" t="s">
        <v>341</v>
      </c>
      <c r="H237" s="285" t="s">
        <v>478</v>
      </c>
      <c r="I237" s="316">
        <v>237</v>
      </c>
      <c r="J237" s="284" t="s">
        <v>478</v>
      </c>
      <c r="K237" s="316" t="s">
        <v>137</v>
      </c>
      <c r="L237" s="316" t="s">
        <v>137</v>
      </c>
      <c r="M237" s="321" t="s">
        <v>137</v>
      </c>
    </row>
    <row r="238" spans="1:13" s="272" customFormat="1" ht="29.25">
      <c r="A238" s="304">
        <v>65</v>
      </c>
      <c r="B238" s="305" t="s">
        <v>749</v>
      </c>
      <c r="C238" s="306"/>
      <c r="D238" s="307"/>
      <c r="E238" s="307"/>
      <c r="F238" s="305"/>
      <c r="G238" s="305"/>
      <c r="H238" s="317"/>
      <c r="I238" s="310"/>
      <c r="J238" s="309"/>
      <c r="K238" s="310"/>
      <c r="L238" s="310"/>
      <c r="M238" s="311"/>
    </row>
    <row r="239" spans="1:13" s="279" customFormat="1" ht="29.25">
      <c r="A239" s="312"/>
      <c r="B239" s="313" t="s">
        <v>750</v>
      </c>
      <c r="C239" s="314">
        <v>0.4</v>
      </c>
      <c r="D239" s="315">
        <v>1</v>
      </c>
      <c r="E239" s="315">
        <v>1</v>
      </c>
      <c r="F239" s="313" t="s">
        <v>671</v>
      </c>
      <c r="G239" s="313" t="s">
        <v>341</v>
      </c>
      <c r="H239" s="285" t="s">
        <v>478</v>
      </c>
      <c r="I239" s="316">
        <v>197</v>
      </c>
      <c r="J239" s="284" t="s">
        <v>478</v>
      </c>
      <c r="K239" s="316" t="s">
        <v>137</v>
      </c>
      <c r="L239" s="316" t="s">
        <v>137</v>
      </c>
      <c r="M239" s="321" t="s">
        <v>137</v>
      </c>
    </row>
    <row r="240" spans="1:13" s="272" customFormat="1" ht="29.25">
      <c r="A240" s="304">
        <v>66</v>
      </c>
      <c r="B240" s="305" t="s">
        <v>751</v>
      </c>
      <c r="C240" s="306"/>
      <c r="D240" s="307"/>
      <c r="E240" s="307"/>
      <c r="F240" s="305"/>
      <c r="G240" s="305"/>
      <c r="H240" s="317"/>
      <c r="I240" s="310"/>
      <c r="J240" s="309"/>
      <c r="K240" s="310"/>
      <c r="L240" s="310"/>
      <c r="M240" s="311"/>
    </row>
    <row r="241" spans="1:13" s="279" customFormat="1" ht="29.25">
      <c r="A241" s="312"/>
      <c r="B241" s="313" t="s">
        <v>752</v>
      </c>
      <c r="C241" s="314">
        <v>0.4</v>
      </c>
      <c r="D241" s="315">
        <v>1</v>
      </c>
      <c r="E241" s="315">
        <v>2</v>
      </c>
      <c r="F241" s="313" t="s">
        <v>718</v>
      </c>
      <c r="G241" s="313"/>
      <c r="H241" s="285" t="s">
        <v>618</v>
      </c>
      <c r="I241" s="316">
        <v>185</v>
      </c>
      <c r="J241" s="284" t="s">
        <v>478</v>
      </c>
      <c r="K241" s="316" t="s">
        <v>137</v>
      </c>
      <c r="L241" s="316" t="s">
        <v>137</v>
      </c>
      <c r="M241" s="321" t="s">
        <v>137</v>
      </c>
    </row>
    <row r="242" spans="1:13" s="272" customFormat="1" ht="42.75">
      <c r="A242" s="304">
        <v>67</v>
      </c>
      <c r="B242" s="305" t="s">
        <v>753</v>
      </c>
      <c r="C242" s="306"/>
      <c r="D242" s="307"/>
      <c r="E242" s="307"/>
      <c r="F242" s="305"/>
      <c r="G242" s="305"/>
      <c r="H242" s="317"/>
      <c r="I242" s="310"/>
      <c r="J242" s="309"/>
      <c r="K242" s="310"/>
      <c r="L242" s="310"/>
      <c r="M242" s="311"/>
    </row>
    <row r="243" spans="1:13" s="279" customFormat="1" ht="55.5">
      <c r="A243" s="312"/>
      <c r="B243" s="313" t="s">
        <v>754</v>
      </c>
      <c r="C243" s="314">
        <v>0.23</v>
      </c>
      <c r="D243" s="315">
        <v>1</v>
      </c>
      <c r="E243" s="315">
        <v>2</v>
      </c>
      <c r="F243" s="313" t="s">
        <v>724</v>
      </c>
      <c r="G243" s="313"/>
      <c r="H243" s="285" t="s">
        <v>618</v>
      </c>
      <c r="I243" s="316">
        <v>3</v>
      </c>
      <c r="J243" s="284" t="s">
        <v>478</v>
      </c>
      <c r="K243" s="316" t="s">
        <v>137</v>
      </c>
      <c r="L243" s="316" t="s">
        <v>137</v>
      </c>
      <c r="M243" s="321" t="s">
        <v>137</v>
      </c>
    </row>
    <row r="244" spans="1:13" s="272" customFormat="1" ht="29.25">
      <c r="A244" s="304">
        <v>68</v>
      </c>
      <c r="B244" s="305" t="s">
        <v>755</v>
      </c>
      <c r="C244" s="306"/>
      <c r="D244" s="307"/>
      <c r="E244" s="307"/>
      <c r="F244" s="305"/>
      <c r="G244" s="305"/>
      <c r="H244" s="317"/>
      <c r="I244" s="310"/>
      <c r="J244" s="309"/>
      <c r="K244" s="310"/>
      <c r="L244" s="310"/>
      <c r="M244" s="311"/>
    </row>
    <row r="245" spans="1:13" s="279" customFormat="1" ht="29.25">
      <c r="A245" s="312"/>
      <c r="B245" s="313" t="s">
        <v>756</v>
      </c>
      <c r="C245" s="314">
        <v>0.4</v>
      </c>
      <c r="D245" s="315">
        <v>1</v>
      </c>
      <c r="E245" s="315">
        <v>1</v>
      </c>
      <c r="F245" s="313" t="s">
        <v>693</v>
      </c>
      <c r="G245" s="313"/>
      <c r="H245" s="285" t="s">
        <v>478</v>
      </c>
      <c r="I245" s="316">
        <v>167</v>
      </c>
      <c r="J245" s="284" t="s">
        <v>478</v>
      </c>
      <c r="K245" s="316" t="s">
        <v>137</v>
      </c>
      <c r="L245" s="316" t="s">
        <v>137</v>
      </c>
      <c r="M245" s="321" t="s">
        <v>137</v>
      </c>
    </row>
    <row r="246" spans="1:13" s="272" customFormat="1" ht="55.5">
      <c r="A246" s="304">
        <v>69</v>
      </c>
      <c r="B246" s="305" t="s">
        <v>757</v>
      </c>
      <c r="C246" s="306"/>
      <c r="D246" s="307"/>
      <c r="E246" s="307"/>
      <c r="F246" s="305"/>
      <c r="G246" s="305"/>
      <c r="H246" s="317"/>
      <c r="I246" s="310"/>
      <c r="J246" s="309"/>
      <c r="K246" s="310"/>
      <c r="L246" s="310"/>
      <c r="M246" s="311"/>
    </row>
    <row r="247" spans="1:13" s="279" customFormat="1" ht="55.5">
      <c r="A247" s="312"/>
      <c r="B247" s="313" t="s">
        <v>758</v>
      </c>
      <c r="C247" s="314">
        <v>0.4</v>
      </c>
      <c r="D247" s="315">
        <v>1</v>
      </c>
      <c r="E247" s="315">
        <v>1</v>
      </c>
      <c r="F247" s="313" t="s">
        <v>759</v>
      </c>
      <c r="G247" s="313" t="s">
        <v>554</v>
      </c>
      <c r="H247" s="285" t="s">
        <v>478</v>
      </c>
      <c r="I247" s="316">
        <v>3</v>
      </c>
      <c r="J247" s="284" t="s">
        <v>478</v>
      </c>
      <c r="K247" s="316" t="s">
        <v>137</v>
      </c>
      <c r="L247" s="316" t="s">
        <v>137</v>
      </c>
      <c r="M247" s="321" t="s">
        <v>137</v>
      </c>
    </row>
    <row r="248" spans="1:13" s="272" customFormat="1" ht="29.25">
      <c r="A248" s="304">
        <v>70</v>
      </c>
      <c r="B248" s="305" t="s">
        <v>760</v>
      </c>
      <c r="C248" s="306"/>
      <c r="D248" s="307"/>
      <c r="E248" s="307"/>
      <c r="F248" s="305"/>
      <c r="G248" s="305"/>
      <c r="H248" s="317"/>
      <c r="I248" s="310"/>
      <c r="J248" s="309"/>
      <c r="K248" s="310"/>
      <c r="L248" s="310"/>
      <c r="M248" s="311"/>
    </row>
    <row r="249" spans="1:13" s="279" customFormat="1" ht="42.75">
      <c r="A249" s="312"/>
      <c r="B249" s="313" t="s">
        <v>761</v>
      </c>
      <c r="C249" s="314">
        <v>10</v>
      </c>
      <c r="D249" s="315">
        <v>1</v>
      </c>
      <c r="E249" s="315">
        <v>0.5</v>
      </c>
      <c r="F249" s="313" t="s">
        <v>762</v>
      </c>
      <c r="G249" s="313" t="s">
        <v>524</v>
      </c>
      <c r="H249" s="285" t="s">
        <v>478</v>
      </c>
      <c r="I249" s="316">
        <v>0</v>
      </c>
      <c r="J249" s="284" t="s">
        <v>478</v>
      </c>
      <c r="K249" s="316" t="s">
        <v>137</v>
      </c>
      <c r="L249" s="316" t="s">
        <v>137</v>
      </c>
      <c r="M249" s="321" t="s">
        <v>137</v>
      </c>
    </row>
    <row r="250" spans="1:13" s="272" customFormat="1" ht="81.75">
      <c r="A250" s="304">
        <v>71</v>
      </c>
      <c r="B250" s="305" t="s">
        <v>763</v>
      </c>
      <c r="C250" s="306"/>
      <c r="D250" s="307"/>
      <c r="E250" s="307"/>
      <c r="F250" s="305"/>
      <c r="G250" s="305"/>
      <c r="H250" s="317"/>
      <c r="I250" s="310"/>
      <c r="J250" s="309"/>
      <c r="K250" s="310"/>
      <c r="L250" s="310"/>
      <c r="M250" s="311"/>
    </row>
    <row r="251" spans="1:13" s="279" customFormat="1" ht="55.5">
      <c r="A251" s="312"/>
      <c r="B251" s="313" t="s">
        <v>764</v>
      </c>
      <c r="C251" s="314">
        <v>0.23</v>
      </c>
      <c r="D251" s="315">
        <v>1</v>
      </c>
      <c r="E251" s="315">
        <v>1</v>
      </c>
      <c r="F251" s="313" t="s">
        <v>765</v>
      </c>
      <c r="G251" s="313" t="s">
        <v>554</v>
      </c>
      <c r="H251" s="285" t="s">
        <v>546</v>
      </c>
      <c r="I251" s="316">
        <v>0</v>
      </c>
      <c r="J251" s="284" t="s">
        <v>478</v>
      </c>
      <c r="K251" s="316" t="s">
        <v>137</v>
      </c>
      <c r="L251" s="316" t="s">
        <v>137</v>
      </c>
      <c r="M251" s="321" t="s">
        <v>137</v>
      </c>
    </row>
    <row r="252" spans="1:13" s="272" customFormat="1" ht="42.75">
      <c r="A252" s="304">
        <v>72</v>
      </c>
      <c r="B252" s="305" t="s">
        <v>766</v>
      </c>
      <c r="C252" s="306"/>
      <c r="D252" s="307"/>
      <c r="E252" s="307"/>
      <c r="F252" s="305"/>
      <c r="G252" s="305"/>
      <c r="H252" s="317"/>
      <c r="I252" s="310"/>
      <c r="J252" s="309"/>
      <c r="K252" s="310"/>
      <c r="L252" s="310"/>
      <c r="M252" s="311"/>
    </row>
    <row r="253" spans="1:13" s="279" customFormat="1" ht="42.75">
      <c r="A253" s="312"/>
      <c r="B253" s="313" t="s">
        <v>767</v>
      </c>
      <c r="C253" s="314">
        <v>10</v>
      </c>
      <c r="D253" s="315">
        <v>1</v>
      </c>
      <c r="E253" s="315">
        <v>0.5</v>
      </c>
      <c r="F253" s="313" t="s">
        <v>711</v>
      </c>
      <c r="G253" s="313" t="s">
        <v>524</v>
      </c>
      <c r="H253" s="285" t="s">
        <v>546</v>
      </c>
      <c r="I253" s="316">
        <v>1030</v>
      </c>
      <c r="J253" s="284" t="s">
        <v>478</v>
      </c>
      <c r="K253" s="316" t="s">
        <v>137</v>
      </c>
      <c r="L253" s="316" t="s">
        <v>137</v>
      </c>
      <c r="M253" s="321" t="s">
        <v>137</v>
      </c>
    </row>
    <row r="254" spans="1:13" s="272" customFormat="1" ht="42.75">
      <c r="A254" s="304">
        <v>73</v>
      </c>
      <c r="B254" s="305" t="s">
        <v>768</v>
      </c>
      <c r="C254" s="306"/>
      <c r="D254" s="307"/>
      <c r="E254" s="307"/>
      <c r="F254" s="305"/>
      <c r="G254" s="305"/>
      <c r="H254" s="317"/>
      <c r="I254" s="310"/>
      <c r="J254" s="309"/>
      <c r="K254" s="310"/>
      <c r="L254" s="310"/>
      <c r="M254" s="311"/>
    </row>
    <row r="255" spans="1:13" s="279" customFormat="1" ht="42.75">
      <c r="A255" s="312"/>
      <c r="B255" s="313" t="s">
        <v>767</v>
      </c>
      <c r="C255" s="314">
        <v>10</v>
      </c>
      <c r="D255" s="315">
        <v>1</v>
      </c>
      <c r="E255" s="315">
        <v>0.5</v>
      </c>
      <c r="F255" s="313" t="s">
        <v>769</v>
      </c>
      <c r="G255" s="313" t="s">
        <v>524</v>
      </c>
      <c r="H255" s="285" t="s">
        <v>546</v>
      </c>
      <c r="I255" s="316">
        <v>1098</v>
      </c>
      <c r="J255" s="284" t="s">
        <v>478</v>
      </c>
      <c r="K255" s="316" t="s">
        <v>137</v>
      </c>
      <c r="L255" s="316" t="s">
        <v>137</v>
      </c>
      <c r="M255" s="321" t="s">
        <v>137</v>
      </c>
    </row>
    <row r="256" spans="1:13" s="272" customFormat="1" ht="29.25">
      <c r="A256" s="304">
        <v>74</v>
      </c>
      <c r="B256" s="305" t="s">
        <v>770</v>
      </c>
      <c r="C256" s="306"/>
      <c r="D256" s="307"/>
      <c r="E256" s="307"/>
      <c r="F256" s="305"/>
      <c r="G256" s="305"/>
      <c r="H256" s="317"/>
      <c r="I256" s="310"/>
      <c r="J256" s="309"/>
      <c r="K256" s="310"/>
      <c r="L256" s="310"/>
      <c r="M256" s="311"/>
    </row>
    <row r="257" spans="1:13" s="279" customFormat="1" ht="29.25">
      <c r="A257" s="312"/>
      <c r="B257" s="313" t="s">
        <v>771</v>
      </c>
      <c r="C257" s="314">
        <v>0.4</v>
      </c>
      <c r="D257" s="315">
        <v>1</v>
      </c>
      <c r="E257" s="315">
        <v>2</v>
      </c>
      <c r="F257" s="313" t="s">
        <v>383</v>
      </c>
      <c r="G257" s="313"/>
      <c r="H257" s="285" t="s">
        <v>618</v>
      </c>
      <c r="I257" s="316">
        <v>127</v>
      </c>
      <c r="J257" s="284" t="s">
        <v>478</v>
      </c>
      <c r="K257" s="316" t="s">
        <v>137</v>
      </c>
      <c r="L257" s="316" t="s">
        <v>137</v>
      </c>
      <c r="M257" s="321" t="s">
        <v>137</v>
      </c>
    </row>
    <row r="258" spans="1:13" s="272" customFormat="1" ht="69">
      <c r="A258" s="304">
        <v>75</v>
      </c>
      <c r="B258" s="305" t="s">
        <v>772</v>
      </c>
      <c r="C258" s="306"/>
      <c r="D258" s="307"/>
      <c r="E258" s="307"/>
      <c r="F258" s="305"/>
      <c r="G258" s="305"/>
      <c r="H258" s="317"/>
      <c r="I258" s="310"/>
      <c r="J258" s="309"/>
      <c r="K258" s="310"/>
      <c r="L258" s="310"/>
      <c r="M258" s="311"/>
    </row>
    <row r="259" spans="1:13" s="279" customFormat="1" ht="29.25">
      <c r="A259" s="312"/>
      <c r="B259" s="313" t="s">
        <v>773</v>
      </c>
      <c r="C259" s="314">
        <v>0.23</v>
      </c>
      <c r="D259" s="315">
        <v>1</v>
      </c>
      <c r="E259" s="315">
        <v>2</v>
      </c>
      <c r="F259" s="313" t="s">
        <v>724</v>
      </c>
      <c r="G259" s="313"/>
      <c r="H259" s="285" t="s">
        <v>618</v>
      </c>
      <c r="I259" s="316">
        <v>3</v>
      </c>
      <c r="J259" s="284" t="s">
        <v>478</v>
      </c>
      <c r="K259" s="316" t="s">
        <v>137</v>
      </c>
      <c r="L259" s="316" t="s">
        <v>137</v>
      </c>
      <c r="M259" s="321" t="s">
        <v>137</v>
      </c>
    </row>
    <row r="260" spans="1:13" s="272" customFormat="1" ht="29.25">
      <c r="A260" s="304">
        <v>76</v>
      </c>
      <c r="B260" s="305" t="s">
        <v>774</v>
      </c>
      <c r="C260" s="306"/>
      <c r="D260" s="307"/>
      <c r="E260" s="307"/>
      <c r="F260" s="305"/>
      <c r="G260" s="305"/>
      <c r="H260" s="317"/>
      <c r="I260" s="310"/>
      <c r="J260" s="309"/>
      <c r="K260" s="310"/>
      <c r="L260" s="310"/>
      <c r="M260" s="311"/>
    </row>
    <row r="261" spans="1:13" s="279" customFormat="1" ht="29.25">
      <c r="A261" s="312"/>
      <c r="B261" s="313" t="s">
        <v>775</v>
      </c>
      <c r="C261" s="314">
        <v>0.4</v>
      </c>
      <c r="D261" s="315">
        <v>1</v>
      </c>
      <c r="E261" s="315">
        <v>1</v>
      </c>
      <c r="F261" s="313" t="s">
        <v>701</v>
      </c>
      <c r="G261" s="313" t="s">
        <v>341</v>
      </c>
      <c r="H261" s="285" t="s">
        <v>546</v>
      </c>
      <c r="I261" s="316">
        <v>11</v>
      </c>
      <c r="J261" s="284" t="s">
        <v>478</v>
      </c>
      <c r="K261" s="316" t="s">
        <v>137</v>
      </c>
      <c r="L261" s="316" t="s">
        <v>137</v>
      </c>
      <c r="M261" s="321" t="s">
        <v>137</v>
      </c>
    </row>
    <row r="262" spans="1:13" s="272" customFormat="1" ht="55.5">
      <c r="A262" s="304">
        <v>77</v>
      </c>
      <c r="B262" s="305" t="s">
        <v>776</v>
      </c>
      <c r="C262" s="306"/>
      <c r="D262" s="307"/>
      <c r="E262" s="307"/>
      <c r="F262" s="305"/>
      <c r="G262" s="305"/>
      <c r="H262" s="317"/>
      <c r="I262" s="310"/>
      <c r="J262" s="309"/>
      <c r="K262" s="310"/>
      <c r="L262" s="310"/>
      <c r="M262" s="311"/>
    </row>
    <row r="263" spans="1:13" s="279" customFormat="1" ht="29.25">
      <c r="A263" s="312"/>
      <c r="B263" s="313" t="s">
        <v>777</v>
      </c>
      <c r="C263" s="314">
        <v>0.23</v>
      </c>
      <c r="D263" s="315">
        <v>1</v>
      </c>
      <c r="E263" s="315">
        <v>1</v>
      </c>
      <c r="F263" s="313" t="s">
        <v>778</v>
      </c>
      <c r="G263" s="313" t="s">
        <v>554</v>
      </c>
      <c r="H263" s="285" t="s">
        <v>546</v>
      </c>
      <c r="I263" s="316">
        <v>0</v>
      </c>
      <c r="J263" s="284" t="s">
        <v>478</v>
      </c>
      <c r="K263" s="316" t="s">
        <v>137</v>
      </c>
      <c r="L263" s="316" t="s">
        <v>137</v>
      </c>
      <c r="M263" s="321" t="s">
        <v>137</v>
      </c>
    </row>
    <row r="264" spans="1:13" s="272" customFormat="1" ht="69">
      <c r="A264" s="304">
        <v>78</v>
      </c>
      <c r="B264" s="305" t="s">
        <v>779</v>
      </c>
      <c r="C264" s="306"/>
      <c r="D264" s="307"/>
      <c r="E264" s="307"/>
      <c r="F264" s="305"/>
      <c r="G264" s="305"/>
      <c r="H264" s="317"/>
      <c r="I264" s="310"/>
      <c r="J264" s="309"/>
      <c r="K264" s="310"/>
      <c r="L264" s="310"/>
      <c r="M264" s="311"/>
    </row>
    <row r="265" spans="1:13" s="279" customFormat="1" ht="29.25">
      <c r="A265" s="312"/>
      <c r="B265" s="313" t="s">
        <v>780</v>
      </c>
      <c r="C265" s="314">
        <v>0.23</v>
      </c>
      <c r="D265" s="315">
        <v>1</v>
      </c>
      <c r="E265" s="315">
        <v>2</v>
      </c>
      <c r="F265" s="313" t="s">
        <v>431</v>
      </c>
      <c r="G265" s="313"/>
      <c r="H265" s="285" t="s">
        <v>618</v>
      </c>
      <c r="I265" s="316">
        <v>4</v>
      </c>
      <c r="J265" s="284" t="s">
        <v>478</v>
      </c>
      <c r="K265" s="316" t="s">
        <v>137</v>
      </c>
      <c r="L265" s="316" t="s">
        <v>137</v>
      </c>
      <c r="M265" s="321" t="s">
        <v>137</v>
      </c>
    </row>
    <row r="266" spans="1:13" s="272" customFormat="1" ht="42.75">
      <c r="A266" s="304">
        <v>79</v>
      </c>
      <c r="B266" s="305" t="s">
        <v>781</v>
      </c>
      <c r="C266" s="306"/>
      <c r="D266" s="307"/>
      <c r="E266" s="307"/>
      <c r="F266" s="305"/>
      <c r="G266" s="305"/>
      <c r="H266" s="317"/>
      <c r="I266" s="310"/>
      <c r="J266" s="309"/>
      <c r="K266" s="310"/>
      <c r="L266" s="310"/>
      <c r="M266" s="311"/>
    </row>
    <row r="267" spans="1:13" s="279" customFormat="1" ht="29.25">
      <c r="A267" s="312"/>
      <c r="B267" s="313" t="s">
        <v>782</v>
      </c>
      <c r="C267" s="314">
        <v>0.4</v>
      </c>
      <c r="D267" s="315">
        <v>1</v>
      </c>
      <c r="E267" s="315">
        <v>2</v>
      </c>
      <c r="F267" s="313" t="s">
        <v>718</v>
      </c>
      <c r="G267" s="313"/>
      <c r="H267" s="285" t="s">
        <v>618</v>
      </c>
      <c r="I267" s="316">
        <v>50</v>
      </c>
      <c r="J267" s="284" t="s">
        <v>478</v>
      </c>
      <c r="K267" s="316" t="s">
        <v>137</v>
      </c>
      <c r="L267" s="316" t="s">
        <v>137</v>
      </c>
      <c r="M267" s="321" t="s">
        <v>137</v>
      </c>
    </row>
    <row r="268" spans="1:13" s="272" customFormat="1" ht="69">
      <c r="A268" s="304">
        <v>80</v>
      </c>
      <c r="B268" s="305" t="s">
        <v>783</v>
      </c>
      <c r="C268" s="306"/>
      <c r="D268" s="307"/>
      <c r="E268" s="307"/>
      <c r="F268" s="305"/>
      <c r="G268" s="305"/>
      <c r="H268" s="317"/>
      <c r="I268" s="310"/>
      <c r="J268" s="309"/>
      <c r="K268" s="310"/>
      <c r="L268" s="310"/>
      <c r="M268" s="311"/>
    </row>
    <row r="269" spans="1:13" s="279" customFormat="1" ht="29.25">
      <c r="A269" s="312"/>
      <c r="B269" s="313" t="s">
        <v>784</v>
      </c>
      <c r="C269" s="314">
        <v>0.23</v>
      </c>
      <c r="D269" s="315">
        <v>1</v>
      </c>
      <c r="E269" s="315">
        <v>1</v>
      </c>
      <c r="F269" s="313" t="s">
        <v>778</v>
      </c>
      <c r="G269" s="313" t="s">
        <v>554</v>
      </c>
      <c r="H269" s="285" t="s">
        <v>546</v>
      </c>
      <c r="I269" s="316">
        <v>3</v>
      </c>
      <c r="J269" s="284" t="s">
        <v>478</v>
      </c>
      <c r="K269" s="316" t="s">
        <v>137</v>
      </c>
      <c r="L269" s="316" t="s">
        <v>137</v>
      </c>
      <c r="M269" s="321" t="s">
        <v>137</v>
      </c>
    </row>
    <row r="270" spans="1:13" s="272" customFormat="1" ht="69">
      <c r="A270" s="304">
        <v>81</v>
      </c>
      <c r="B270" s="305" t="s">
        <v>785</v>
      </c>
      <c r="C270" s="306"/>
      <c r="D270" s="307"/>
      <c r="E270" s="307"/>
      <c r="F270" s="305"/>
      <c r="G270" s="305"/>
      <c r="H270" s="317"/>
      <c r="I270" s="310"/>
      <c r="J270" s="309"/>
      <c r="K270" s="310"/>
      <c r="L270" s="310"/>
      <c r="M270" s="311"/>
    </row>
    <row r="271" spans="1:13" s="279" customFormat="1" ht="29.25">
      <c r="A271" s="312"/>
      <c r="B271" s="313" t="s">
        <v>786</v>
      </c>
      <c r="C271" s="314">
        <v>0.23</v>
      </c>
      <c r="D271" s="315">
        <v>1</v>
      </c>
      <c r="E271" s="315">
        <v>1</v>
      </c>
      <c r="F271" s="313" t="s">
        <v>778</v>
      </c>
      <c r="G271" s="313" t="s">
        <v>554</v>
      </c>
      <c r="H271" s="285" t="s">
        <v>546</v>
      </c>
      <c r="I271" s="316">
        <v>3</v>
      </c>
      <c r="J271" s="284" t="s">
        <v>478</v>
      </c>
      <c r="K271" s="316" t="s">
        <v>137</v>
      </c>
      <c r="L271" s="316" t="s">
        <v>137</v>
      </c>
      <c r="M271" s="321" t="s">
        <v>137</v>
      </c>
    </row>
    <row r="272" spans="1:13" s="272" customFormat="1" ht="81.75">
      <c r="A272" s="304">
        <v>82</v>
      </c>
      <c r="B272" s="305" t="s">
        <v>787</v>
      </c>
      <c r="C272" s="306"/>
      <c r="D272" s="307"/>
      <c r="E272" s="307"/>
      <c r="F272" s="305"/>
      <c r="G272" s="305"/>
      <c r="H272" s="317"/>
      <c r="I272" s="310"/>
      <c r="J272" s="309"/>
      <c r="K272" s="310"/>
      <c r="L272" s="310"/>
      <c r="M272" s="311"/>
    </row>
    <row r="273" spans="1:13" s="279" customFormat="1" ht="108">
      <c r="A273" s="312"/>
      <c r="B273" s="313" t="s">
        <v>788</v>
      </c>
      <c r="C273" s="314">
        <v>0.23</v>
      </c>
      <c r="D273" s="315">
        <v>1</v>
      </c>
      <c r="E273" s="315">
        <v>2</v>
      </c>
      <c r="F273" s="313" t="s">
        <v>724</v>
      </c>
      <c r="G273" s="313"/>
      <c r="H273" s="285" t="s">
        <v>618</v>
      </c>
      <c r="I273" s="316">
        <v>0</v>
      </c>
      <c r="J273" s="284" t="s">
        <v>478</v>
      </c>
      <c r="K273" s="316" t="s">
        <v>137</v>
      </c>
      <c r="L273" s="316" t="s">
        <v>137</v>
      </c>
      <c r="M273" s="321" t="s">
        <v>137</v>
      </c>
    </row>
    <row r="274" spans="1:13" s="272" customFormat="1" ht="55.5">
      <c r="A274" s="304">
        <v>83</v>
      </c>
      <c r="B274" s="305" t="s">
        <v>789</v>
      </c>
      <c r="C274" s="306"/>
      <c r="D274" s="307"/>
      <c r="E274" s="307"/>
      <c r="F274" s="305"/>
      <c r="G274" s="305"/>
      <c r="H274" s="317"/>
      <c r="I274" s="310"/>
      <c r="J274" s="309"/>
      <c r="K274" s="310"/>
      <c r="L274" s="310"/>
      <c r="M274" s="311"/>
    </row>
    <row r="275" spans="1:13" s="279" customFormat="1" ht="29.25">
      <c r="A275" s="312"/>
      <c r="B275" s="313" t="s">
        <v>790</v>
      </c>
      <c r="C275" s="314">
        <v>0.4</v>
      </c>
      <c r="D275" s="315">
        <v>1</v>
      </c>
      <c r="E275" s="315">
        <v>2</v>
      </c>
      <c r="F275" s="313" t="s">
        <v>791</v>
      </c>
      <c r="G275" s="313"/>
      <c r="H275" s="285" t="s">
        <v>618</v>
      </c>
      <c r="I275" s="316">
        <v>18</v>
      </c>
      <c r="J275" s="284" t="s">
        <v>478</v>
      </c>
      <c r="K275" s="316" t="s">
        <v>137</v>
      </c>
      <c r="L275" s="316" t="s">
        <v>137</v>
      </c>
      <c r="M275" s="321" t="s">
        <v>137</v>
      </c>
    </row>
    <row r="276" spans="1:13" s="272" customFormat="1" ht="42.75">
      <c r="A276" s="304">
        <v>84</v>
      </c>
      <c r="B276" s="305" t="s">
        <v>792</v>
      </c>
      <c r="C276" s="306"/>
      <c r="D276" s="307"/>
      <c r="E276" s="307"/>
      <c r="F276" s="305"/>
      <c r="G276" s="305"/>
      <c r="H276" s="317"/>
      <c r="I276" s="310"/>
      <c r="J276" s="309"/>
      <c r="K276" s="310"/>
      <c r="L276" s="310"/>
      <c r="M276" s="311"/>
    </row>
    <row r="277" spans="1:13" s="279" customFormat="1" ht="42.75">
      <c r="A277" s="312"/>
      <c r="B277" s="313" t="s">
        <v>793</v>
      </c>
      <c r="C277" s="314">
        <v>0.4</v>
      </c>
      <c r="D277" s="315">
        <v>1</v>
      </c>
      <c r="E277" s="315">
        <v>2</v>
      </c>
      <c r="F277" s="313" t="s">
        <v>384</v>
      </c>
      <c r="G277" s="313"/>
      <c r="H277" s="285" t="s">
        <v>618</v>
      </c>
      <c r="I277" s="316">
        <v>2</v>
      </c>
      <c r="J277" s="284" t="s">
        <v>478</v>
      </c>
      <c r="K277" s="316" t="s">
        <v>137</v>
      </c>
      <c r="L277" s="316" t="s">
        <v>137</v>
      </c>
      <c r="M277" s="321" t="s">
        <v>137</v>
      </c>
    </row>
    <row r="278" spans="1:13" s="272" customFormat="1" ht="94.5">
      <c r="A278" s="304">
        <v>85</v>
      </c>
      <c r="B278" s="305" t="s">
        <v>794</v>
      </c>
      <c r="C278" s="306"/>
      <c r="D278" s="307"/>
      <c r="E278" s="307"/>
      <c r="F278" s="305"/>
      <c r="G278" s="305"/>
      <c r="H278" s="317"/>
      <c r="I278" s="310"/>
      <c r="J278" s="309"/>
      <c r="K278" s="310"/>
      <c r="L278" s="310"/>
      <c r="M278" s="311"/>
    </row>
    <row r="279" spans="1:13" s="279" customFormat="1" ht="55.5">
      <c r="A279" s="312"/>
      <c r="B279" s="313" t="s">
        <v>795</v>
      </c>
      <c r="C279" s="314">
        <v>0.23</v>
      </c>
      <c r="D279" s="315">
        <v>1</v>
      </c>
      <c r="E279" s="315">
        <v>2</v>
      </c>
      <c r="F279" s="313" t="s">
        <v>724</v>
      </c>
      <c r="G279" s="313"/>
      <c r="H279" s="285" t="s">
        <v>618</v>
      </c>
      <c r="I279" s="316">
        <v>0</v>
      </c>
      <c r="J279" s="284" t="s">
        <v>478</v>
      </c>
      <c r="K279" s="316" t="s">
        <v>137</v>
      </c>
      <c r="L279" s="316" t="s">
        <v>137</v>
      </c>
      <c r="M279" s="321" t="s">
        <v>137</v>
      </c>
    </row>
    <row r="280" spans="1:13" s="272" customFormat="1" ht="94.5">
      <c r="A280" s="304">
        <v>86</v>
      </c>
      <c r="B280" s="305" t="s">
        <v>796</v>
      </c>
      <c r="C280" s="306"/>
      <c r="D280" s="307"/>
      <c r="E280" s="307"/>
      <c r="F280" s="305"/>
      <c r="G280" s="305"/>
      <c r="H280" s="317"/>
      <c r="I280" s="310"/>
      <c r="J280" s="309"/>
      <c r="K280" s="310"/>
      <c r="L280" s="310"/>
      <c r="M280" s="311"/>
    </row>
    <row r="281" spans="1:13" s="279" customFormat="1" ht="55.5">
      <c r="A281" s="312"/>
      <c r="B281" s="313" t="s">
        <v>797</v>
      </c>
      <c r="C281" s="314">
        <v>0.23</v>
      </c>
      <c r="D281" s="315">
        <v>1</v>
      </c>
      <c r="E281" s="315">
        <v>2</v>
      </c>
      <c r="F281" s="313" t="s">
        <v>724</v>
      </c>
      <c r="G281" s="313"/>
      <c r="H281" s="285" t="s">
        <v>618</v>
      </c>
      <c r="I281" s="316">
        <v>1</v>
      </c>
      <c r="J281" s="284" t="s">
        <v>478</v>
      </c>
      <c r="K281" s="316" t="s">
        <v>137</v>
      </c>
      <c r="L281" s="316" t="s">
        <v>137</v>
      </c>
      <c r="M281" s="321" t="s">
        <v>137</v>
      </c>
    </row>
    <row r="282" spans="1:13" s="272" customFormat="1" ht="55.5">
      <c r="A282" s="304">
        <v>87</v>
      </c>
      <c r="B282" s="305" t="s">
        <v>798</v>
      </c>
      <c r="C282" s="306"/>
      <c r="D282" s="307"/>
      <c r="E282" s="307"/>
      <c r="F282" s="305"/>
      <c r="G282" s="305"/>
      <c r="H282" s="317"/>
      <c r="I282" s="310"/>
      <c r="J282" s="309"/>
      <c r="K282" s="310"/>
      <c r="L282" s="310"/>
      <c r="M282" s="311"/>
    </row>
    <row r="283" spans="1:13" s="279" customFormat="1" ht="69">
      <c r="A283" s="312"/>
      <c r="B283" s="313" t="s">
        <v>799</v>
      </c>
      <c r="C283" s="314">
        <v>0.23</v>
      </c>
      <c r="D283" s="315">
        <v>1</v>
      </c>
      <c r="E283" s="315">
        <v>1</v>
      </c>
      <c r="F283" s="313" t="s">
        <v>800</v>
      </c>
      <c r="G283" s="313" t="s">
        <v>554</v>
      </c>
      <c r="H283" s="285" t="s">
        <v>546</v>
      </c>
      <c r="I283" s="316">
        <v>6</v>
      </c>
      <c r="J283" s="284" t="s">
        <v>478</v>
      </c>
      <c r="K283" s="316" t="s">
        <v>137</v>
      </c>
      <c r="L283" s="316" t="s">
        <v>137</v>
      </c>
      <c r="M283" s="321" t="s">
        <v>137</v>
      </c>
    </row>
    <row r="284" spans="1:13" s="272" customFormat="1" ht="81.75">
      <c r="A284" s="304">
        <v>88</v>
      </c>
      <c r="B284" s="305" t="s">
        <v>801</v>
      </c>
      <c r="C284" s="306"/>
      <c r="D284" s="307"/>
      <c r="E284" s="307"/>
      <c r="F284" s="305"/>
      <c r="G284" s="305"/>
      <c r="H284" s="317"/>
      <c r="I284" s="310"/>
      <c r="J284" s="309"/>
      <c r="K284" s="310"/>
      <c r="L284" s="310"/>
      <c r="M284" s="311"/>
    </row>
    <row r="285" spans="1:13" s="279" customFormat="1" ht="94.5">
      <c r="A285" s="312"/>
      <c r="B285" s="313" t="s">
        <v>802</v>
      </c>
      <c r="C285" s="314">
        <v>0.23</v>
      </c>
      <c r="D285" s="315">
        <v>1</v>
      </c>
      <c r="E285" s="315">
        <v>2</v>
      </c>
      <c r="F285" s="313" t="s">
        <v>724</v>
      </c>
      <c r="G285" s="313"/>
      <c r="H285" s="285" t="s">
        <v>618</v>
      </c>
      <c r="I285" s="316">
        <v>0</v>
      </c>
      <c r="J285" s="284" t="s">
        <v>478</v>
      </c>
      <c r="K285" s="316" t="s">
        <v>137</v>
      </c>
      <c r="L285" s="316" t="s">
        <v>137</v>
      </c>
      <c r="M285" s="321" t="s">
        <v>137</v>
      </c>
    </row>
    <row r="286" spans="1:13" s="272" customFormat="1" ht="55.5">
      <c r="A286" s="304">
        <v>89</v>
      </c>
      <c r="B286" s="305" t="s">
        <v>803</v>
      </c>
      <c r="C286" s="306"/>
      <c r="D286" s="307"/>
      <c r="E286" s="307"/>
      <c r="F286" s="305"/>
      <c r="G286" s="305"/>
      <c r="H286" s="317"/>
      <c r="I286" s="310"/>
      <c r="J286" s="309"/>
      <c r="K286" s="310"/>
      <c r="L286" s="310"/>
      <c r="M286" s="311"/>
    </row>
    <row r="287" spans="1:13" s="279" customFormat="1" ht="29.25">
      <c r="A287" s="312"/>
      <c r="B287" s="313" t="s">
        <v>804</v>
      </c>
      <c r="C287" s="314">
        <v>0.23</v>
      </c>
      <c r="D287" s="315">
        <v>1</v>
      </c>
      <c r="E287" s="315">
        <v>2</v>
      </c>
      <c r="F287" s="313" t="s">
        <v>418</v>
      </c>
      <c r="G287" s="313"/>
      <c r="H287" s="285" t="s">
        <v>618</v>
      </c>
      <c r="I287" s="316">
        <v>5</v>
      </c>
      <c r="J287" s="284" t="s">
        <v>478</v>
      </c>
      <c r="K287" s="316" t="s">
        <v>137</v>
      </c>
      <c r="L287" s="316" t="s">
        <v>137</v>
      </c>
      <c r="M287" s="321" t="s">
        <v>137</v>
      </c>
    </row>
    <row r="288" spans="1:13" s="272" customFormat="1" ht="29.25">
      <c r="A288" s="304">
        <v>90</v>
      </c>
      <c r="B288" s="305" t="s">
        <v>805</v>
      </c>
      <c r="C288" s="306"/>
      <c r="D288" s="307"/>
      <c r="E288" s="307"/>
      <c r="F288" s="305"/>
      <c r="G288" s="305"/>
      <c r="H288" s="317"/>
      <c r="I288" s="310"/>
      <c r="J288" s="309"/>
      <c r="K288" s="310"/>
      <c r="L288" s="310"/>
      <c r="M288" s="311"/>
    </row>
    <row r="289" spans="1:13" s="279" customFormat="1" ht="29.25">
      <c r="A289" s="312"/>
      <c r="B289" s="313" t="s">
        <v>806</v>
      </c>
      <c r="C289" s="314">
        <v>0.4</v>
      </c>
      <c r="D289" s="315">
        <v>1</v>
      </c>
      <c r="E289" s="315">
        <v>2</v>
      </c>
      <c r="F289" s="313" t="s">
        <v>386</v>
      </c>
      <c r="G289" s="313"/>
      <c r="H289" s="285" t="s">
        <v>618</v>
      </c>
      <c r="I289" s="316">
        <v>173</v>
      </c>
      <c r="J289" s="284" t="s">
        <v>478</v>
      </c>
      <c r="K289" s="316" t="s">
        <v>137</v>
      </c>
      <c r="L289" s="316" t="s">
        <v>137</v>
      </c>
      <c r="M289" s="321" t="s">
        <v>137</v>
      </c>
    </row>
    <row r="290" spans="1:13" s="272" customFormat="1" ht="69">
      <c r="A290" s="304">
        <v>91</v>
      </c>
      <c r="B290" s="305" t="s">
        <v>807</v>
      </c>
      <c r="C290" s="306"/>
      <c r="D290" s="307"/>
      <c r="E290" s="307"/>
      <c r="F290" s="305"/>
      <c r="G290" s="305"/>
      <c r="H290" s="317"/>
      <c r="I290" s="310"/>
      <c r="J290" s="309"/>
      <c r="K290" s="310"/>
      <c r="L290" s="310"/>
      <c r="M290" s="311"/>
    </row>
    <row r="291" spans="1:13" s="279" customFormat="1" ht="29.25">
      <c r="A291" s="312"/>
      <c r="B291" s="313" t="s">
        <v>808</v>
      </c>
      <c r="C291" s="314">
        <v>0.23</v>
      </c>
      <c r="D291" s="315">
        <v>1</v>
      </c>
      <c r="E291" s="315">
        <v>2</v>
      </c>
      <c r="F291" s="313" t="s">
        <v>724</v>
      </c>
      <c r="G291" s="313"/>
      <c r="H291" s="285" t="s">
        <v>618</v>
      </c>
      <c r="I291" s="316">
        <v>7</v>
      </c>
      <c r="J291" s="284" t="s">
        <v>478</v>
      </c>
      <c r="K291" s="316" t="s">
        <v>137</v>
      </c>
      <c r="L291" s="316" t="s">
        <v>137</v>
      </c>
      <c r="M291" s="321" t="s">
        <v>137</v>
      </c>
    </row>
    <row r="292" spans="1:13" s="272" customFormat="1" ht="69">
      <c r="A292" s="304">
        <v>92</v>
      </c>
      <c r="B292" s="305" t="s">
        <v>809</v>
      </c>
      <c r="C292" s="306"/>
      <c r="D292" s="307"/>
      <c r="E292" s="307"/>
      <c r="F292" s="305"/>
      <c r="G292" s="305"/>
      <c r="H292" s="317"/>
      <c r="I292" s="310"/>
      <c r="J292" s="309"/>
      <c r="K292" s="310"/>
      <c r="L292" s="310"/>
      <c r="M292" s="311"/>
    </row>
    <row r="293" spans="1:13" s="279" customFormat="1" ht="29.25">
      <c r="A293" s="312"/>
      <c r="B293" s="313" t="s">
        <v>810</v>
      </c>
      <c r="C293" s="314">
        <v>0.23</v>
      </c>
      <c r="D293" s="315">
        <v>1</v>
      </c>
      <c r="E293" s="315">
        <v>2</v>
      </c>
      <c r="F293" s="313" t="s">
        <v>724</v>
      </c>
      <c r="G293" s="313"/>
      <c r="H293" s="285" t="s">
        <v>618</v>
      </c>
      <c r="I293" s="316">
        <v>2</v>
      </c>
      <c r="J293" s="284" t="s">
        <v>478</v>
      </c>
      <c r="K293" s="316" t="s">
        <v>137</v>
      </c>
      <c r="L293" s="316" t="s">
        <v>137</v>
      </c>
      <c r="M293" s="321" t="s">
        <v>137</v>
      </c>
    </row>
    <row r="294" spans="1:13" s="272" customFormat="1" ht="69">
      <c r="A294" s="304">
        <v>93</v>
      </c>
      <c r="B294" s="305" t="s">
        <v>811</v>
      </c>
      <c r="C294" s="306"/>
      <c r="D294" s="307"/>
      <c r="E294" s="307"/>
      <c r="F294" s="305"/>
      <c r="G294" s="305"/>
      <c r="H294" s="317"/>
      <c r="I294" s="310"/>
      <c r="J294" s="309"/>
      <c r="K294" s="310"/>
      <c r="L294" s="310"/>
      <c r="M294" s="311"/>
    </row>
    <row r="295" spans="1:13" s="279" customFormat="1" ht="42.75">
      <c r="A295" s="312" t="s">
        <v>812</v>
      </c>
      <c r="B295" s="313" t="s">
        <v>813</v>
      </c>
      <c r="C295" s="314">
        <v>0.23</v>
      </c>
      <c r="D295" s="315">
        <v>1</v>
      </c>
      <c r="E295" s="315">
        <v>2</v>
      </c>
      <c r="F295" s="313" t="s">
        <v>724</v>
      </c>
      <c r="G295" s="313"/>
      <c r="H295" s="285" t="s">
        <v>618</v>
      </c>
      <c r="I295" s="316">
        <v>3</v>
      </c>
      <c r="J295" s="284" t="s">
        <v>478</v>
      </c>
      <c r="K295" s="316" t="s">
        <v>137</v>
      </c>
      <c r="L295" s="316" t="s">
        <v>137</v>
      </c>
      <c r="M295" s="321" t="s">
        <v>137</v>
      </c>
    </row>
    <row r="296" spans="1:13" s="272" customFormat="1" ht="42.75">
      <c r="A296" s="304">
        <v>94</v>
      </c>
      <c r="B296" s="305" t="s">
        <v>814</v>
      </c>
      <c r="C296" s="306"/>
      <c r="D296" s="307"/>
      <c r="E296" s="307"/>
      <c r="F296" s="305"/>
      <c r="G296" s="305"/>
      <c r="H296" s="317"/>
      <c r="I296" s="310"/>
      <c r="J296" s="309"/>
      <c r="K296" s="310"/>
      <c r="L296" s="310"/>
      <c r="M296" s="311"/>
    </row>
    <row r="297" spans="1:13" s="279" customFormat="1" ht="42.75">
      <c r="A297" s="312"/>
      <c r="B297" s="313" t="s">
        <v>815</v>
      </c>
      <c r="C297" s="314">
        <v>10</v>
      </c>
      <c r="D297" s="315">
        <v>1</v>
      </c>
      <c r="E297" s="315">
        <v>0.5</v>
      </c>
      <c r="F297" s="313" t="s">
        <v>711</v>
      </c>
      <c r="G297" s="313" t="s">
        <v>524</v>
      </c>
      <c r="H297" s="285" t="s">
        <v>546</v>
      </c>
      <c r="I297" s="316">
        <v>794</v>
      </c>
      <c r="J297" s="284" t="s">
        <v>478</v>
      </c>
      <c r="K297" s="316" t="s">
        <v>137</v>
      </c>
      <c r="L297" s="316" t="s">
        <v>137</v>
      </c>
      <c r="M297" s="321" t="s">
        <v>137</v>
      </c>
    </row>
    <row r="298" spans="1:13" s="272" customFormat="1" ht="42.75">
      <c r="A298" s="304">
        <v>95</v>
      </c>
      <c r="B298" s="305" t="s">
        <v>816</v>
      </c>
      <c r="C298" s="306"/>
      <c r="D298" s="307"/>
      <c r="E298" s="307"/>
      <c r="F298" s="305"/>
      <c r="G298" s="305"/>
      <c r="H298" s="317"/>
      <c r="I298" s="310"/>
      <c r="J298" s="309"/>
      <c r="K298" s="310"/>
      <c r="L298" s="310"/>
      <c r="M298" s="311"/>
    </row>
    <row r="299" spans="1:13" s="279" customFormat="1" ht="29.25">
      <c r="A299" s="312"/>
      <c r="B299" s="313" t="s">
        <v>817</v>
      </c>
      <c r="C299" s="314">
        <v>10</v>
      </c>
      <c r="D299" s="315">
        <v>1</v>
      </c>
      <c r="E299" s="315">
        <v>0.5</v>
      </c>
      <c r="F299" s="276" t="s">
        <v>693</v>
      </c>
      <c r="G299" s="276" t="s">
        <v>543</v>
      </c>
      <c r="H299" s="276" t="s">
        <v>478</v>
      </c>
      <c r="I299" s="277">
        <v>64</v>
      </c>
      <c r="J299" s="276" t="s">
        <v>478</v>
      </c>
      <c r="K299" s="277" t="s">
        <v>137</v>
      </c>
      <c r="L299" s="277" t="s">
        <v>137</v>
      </c>
      <c r="M299" s="278" t="s">
        <v>137</v>
      </c>
    </row>
    <row r="300" spans="1:13" s="272" customFormat="1" ht="29.25">
      <c r="A300" s="304">
        <v>96</v>
      </c>
      <c r="B300" s="305" t="s">
        <v>818</v>
      </c>
      <c r="C300" s="306"/>
      <c r="D300" s="307"/>
      <c r="E300" s="307"/>
      <c r="F300" s="305"/>
      <c r="G300" s="305"/>
      <c r="H300" s="317"/>
      <c r="I300" s="310"/>
      <c r="J300" s="309"/>
      <c r="K300" s="310"/>
      <c r="L300" s="310"/>
      <c r="M300" s="311"/>
    </row>
    <row r="301" spans="1:13" s="279" customFormat="1" ht="29.25">
      <c r="A301" s="312"/>
      <c r="B301" s="313" t="s">
        <v>678</v>
      </c>
      <c r="C301" s="314">
        <v>0.4</v>
      </c>
      <c r="D301" s="315">
        <v>1</v>
      </c>
      <c r="E301" s="315">
        <v>1</v>
      </c>
      <c r="F301" s="313" t="s">
        <v>708</v>
      </c>
      <c r="G301" s="313" t="s">
        <v>543</v>
      </c>
      <c r="H301" s="285" t="s">
        <v>478</v>
      </c>
      <c r="I301" s="316">
        <v>50</v>
      </c>
      <c r="J301" s="284" t="s">
        <v>478</v>
      </c>
      <c r="K301" s="316" t="s">
        <v>137</v>
      </c>
      <c r="L301" s="316" t="s">
        <v>137</v>
      </c>
      <c r="M301" s="321" t="s">
        <v>137</v>
      </c>
    </row>
    <row r="302" spans="1:13" s="272" customFormat="1" ht="42.75">
      <c r="A302" s="304">
        <v>97</v>
      </c>
      <c r="B302" s="305" t="s">
        <v>819</v>
      </c>
      <c r="C302" s="306"/>
      <c r="D302" s="307"/>
      <c r="E302" s="307"/>
      <c r="F302" s="305"/>
      <c r="G302" s="305"/>
      <c r="H302" s="317"/>
      <c r="I302" s="310"/>
      <c r="J302" s="309"/>
      <c r="K302" s="310"/>
      <c r="L302" s="310"/>
      <c r="M302" s="311"/>
    </row>
    <row r="303" spans="1:13" s="279" customFormat="1" ht="29.25">
      <c r="A303" s="312"/>
      <c r="B303" s="313" t="s">
        <v>820</v>
      </c>
      <c r="C303" s="314">
        <v>10</v>
      </c>
      <c r="D303" s="315">
        <v>1</v>
      </c>
      <c r="E303" s="315">
        <v>0.5</v>
      </c>
      <c r="F303" s="313" t="s">
        <v>693</v>
      </c>
      <c r="G303" s="313" t="s">
        <v>543</v>
      </c>
      <c r="H303" s="285" t="s">
        <v>546</v>
      </c>
      <c r="I303" s="316">
        <v>923</v>
      </c>
      <c r="J303" s="284" t="s">
        <v>478</v>
      </c>
      <c r="K303" s="316" t="s">
        <v>137</v>
      </c>
      <c r="L303" s="316" t="s">
        <v>137</v>
      </c>
      <c r="M303" s="321" t="s">
        <v>137</v>
      </c>
    </row>
    <row r="304" spans="1:13" s="272" customFormat="1" ht="29.25">
      <c r="A304" s="304">
        <v>98</v>
      </c>
      <c r="B304" s="305" t="s">
        <v>821</v>
      </c>
      <c r="C304" s="306"/>
      <c r="D304" s="307"/>
      <c r="E304" s="307"/>
      <c r="F304" s="305"/>
      <c r="G304" s="305"/>
      <c r="H304" s="317"/>
      <c r="I304" s="310"/>
      <c r="J304" s="309"/>
      <c r="K304" s="310"/>
      <c r="L304" s="310"/>
      <c r="M304" s="311"/>
    </row>
    <row r="305" spans="1:13" s="279" customFormat="1" ht="29.25">
      <c r="A305" s="312"/>
      <c r="B305" s="313" t="s">
        <v>678</v>
      </c>
      <c r="C305" s="314">
        <v>0.4</v>
      </c>
      <c r="D305" s="315">
        <v>1</v>
      </c>
      <c r="E305" s="315">
        <v>1</v>
      </c>
      <c r="F305" s="313" t="s">
        <v>708</v>
      </c>
      <c r="G305" s="313" t="s">
        <v>543</v>
      </c>
      <c r="H305" s="285" t="s">
        <v>478</v>
      </c>
      <c r="I305" s="316">
        <v>83</v>
      </c>
      <c r="J305" s="284" t="s">
        <v>478</v>
      </c>
      <c r="K305" s="316" t="s">
        <v>137</v>
      </c>
      <c r="L305" s="316" t="s">
        <v>137</v>
      </c>
      <c r="M305" s="321" t="s">
        <v>137</v>
      </c>
    </row>
    <row r="306" spans="1:13" s="272" customFormat="1" ht="29.25">
      <c r="A306" s="304">
        <v>99</v>
      </c>
      <c r="B306" s="305" t="s">
        <v>822</v>
      </c>
      <c r="C306" s="306"/>
      <c r="D306" s="307"/>
      <c r="E306" s="307"/>
      <c r="F306" s="305"/>
      <c r="G306" s="305"/>
      <c r="H306" s="317"/>
      <c r="I306" s="310"/>
      <c r="J306" s="309"/>
      <c r="K306" s="310"/>
      <c r="L306" s="310"/>
      <c r="M306" s="311"/>
    </row>
    <row r="307" spans="1:13" s="279" customFormat="1" ht="29.25">
      <c r="A307" s="312"/>
      <c r="B307" s="313" t="s">
        <v>678</v>
      </c>
      <c r="C307" s="314">
        <v>0.4</v>
      </c>
      <c r="D307" s="315">
        <v>1</v>
      </c>
      <c r="E307" s="315">
        <v>1</v>
      </c>
      <c r="F307" s="313" t="s">
        <v>708</v>
      </c>
      <c r="G307" s="313" t="s">
        <v>543</v>
      </c>
      <c r="H307" s="285" t="s">
        <v>478</v>
      </c>
      <c r="I307" s="316">
        <v>24</v>
      </c>
      <c r="J307" s="284" t="s">
        <v>478</v>
      </c>
      <c r="K307" s="316" t="s">
        <v>137</v>
      </c>
      <c r="L307" s="316" t="s">
        <v>137</v>
      </c>
      <c r="M307" s="321" t="s">
        <v>137</v>
      </c>
    </row>
    <row r="308" spans="1:13" s="272" customFormat="1" ht="29.25">
      <c r="A308" s="304">
        <v>100</v>
      </c>
      <c r="B308" s="305" t="s">
        <v>823</v>
      </c>
      <c r="C308" s="306"/>
      <c r="D308" s="307"/>
      <c r="E308" s="307"/>
      <c r="F308" s="305"/>
      <c r="G308" s="305"/>
      <c r="H308" s="317"/>
      <c r="I308" s="310"/>
      <c r="J308" s="309"/>
      <c r="K308" s="310"/>
      <c r="L308" s="310"/>
      <c r="M308" s="311"/>
    </row>
    <row r="309" spans="1:13" s="279" customFormat="1" ht="29.25">
      <c r="A309" s="312"/>
      <c r="B309" s="313" t="s">
        <v>824</v>
      </c>
      <c r="C309" s="314">
        <v>0.4</v>
      </c>
      <c r="D309" s="315">
        <v>1</v>
      </c>
      <c r="E309" s="315">
        <v>2</v>
      </c>
      <c r="F309" s="313" t="s">
        <v>386</v>
      </c>
      <c r="G309" s="313"/>
      <c r="H309" s="285" t="s">
        <v>618</v>
      </c>
      <c r="I309" s="316">
        <v>25</v>
      </c>
      <c r="J309" s="284" t="s">
        <v>478</v>
      </c>
      <c r="K309" s="316" t="s">
        <v>137</v>
      </c>
      <c r="L309" s="316" t="s">
        <v>137</v>
      </c>
      <c r="M309" s="321" t="s">
        <v>137</v>
      </c>
    </row>
    <row r="310" spans="1:13" s="272" customFormat="1" ht="42.75">
      <c r="A310" s="304">
        <v>101</v>
      </c>
      <c r="B310" s="305" t="s">
        <v>825</v>
      </c>
      <c r="C310" s="306"/>
      <c r="D310" s="307"/>
      <c r="E310" s="307"/>
      <c r="F310" s="305"/>
      <c r="G310" s="305"/>
      <c r="H310" s="317"/>
      <c r="I310" s="310"/>
      <c r="J310" s="309"/>
      <c r="K310" s="310"/>
      <c r="L310" s="310"/>
      <c r="M310" s="311"/>
    </row>
    <row r="311" spans="1:13" s="279" customFormat="1" ht="29.25">
      <c r="A311" s="312"/>
      <c r="B311" s="313" t="s">
        <v>695</v>
      </c>
      <c r="C311" s="314">
        <v>0.4</v>
      </c>
      <c r="D311" s="315">
        <v>1</v>
      </c>
      <c r="E311" s="315">
        <v>1</v>
      </c>
      <c r="F311" s="313" t="s">
        <v>701</v>
      </c>
      <c r="G311" s="313" t="s">
        <v>341</v>
      </c>
      <c r="H311" s="285" t="s">
        <v>546</v>
      </c>
      <c r="I311" s="316">
        <v>44</v>
      </c>
      <c r="J311" s="284" t="s">
        <v>478</v>
      </c>
      <c r="K311" s="316" t="s">
        <v>137</v>
      </c>
      <c r="L311" s="316" t="s">
        <v>137</v>
      </c>
      <c r="M311" s="321" t="s">
        <v>137</v>
      </c>
    </row>
    <row r="312" spans="1:13" s="272" customFormat="1" ht="42.75">
      <c r="A312" s="304">
        <v>102</v>
      </c>
      <c r="B312" s="305" t="s">
        <v>826</v>
      </c>
      <c r="C312" s="306"/>
      <c r="D312" s="307"/>
      <c r="E312" s="307"/>
      <c r="F312" s="305"/>
      <c r="G312" s="305"/>
      <c r="H312" s="317"/>
      <c r="I312" s="310"/>
      <c r="J312" s="309"/>
      <c r="K312" s="310"/>
      <c r="L312" s="310"/>
      <c r="M312" s="311"/>
    </row>
    <row r="313" spans="1:13" s="279" customFormat="1" ht="29.25">
      <c r="A313" s="312"/>
      <c r="B313" s="313" t="s">
        <v>679</v>
      </c>
      <c r="C313" s="314">
        <v>0.4</v>
      </c>
      <c r="D313" s="315">
        <v>1</v>
      </c>
      <c r="E313" s="315">
        <v>1</v>
      </c>
      <c r="F313" s="313" t="s">
        <v>827</v>
      </c>
      <c r="G313" s="313" t="s">
        <v>554</v>
      </c>
      <c r="H313" s="285" t="s">
        <v>546</v>
      </c>
      <c r="I313" s="316">
        <v>124</v>
      </c>
      <c r="J313" s="284" t="s">
        <v>478</v>
      </c>
      <c r="K313" s="316" t="s">
        <v>137</v>
      </c>
      <c r="L313" s="316" t="s">
        <v>137</v>
      </c>
      <c r="M313" s="321" t="s">
        <v>137</v>
      </c>
    </row>
    <row r="314" spans="1:13" s="272" customFormat="1" ht="42.75">
      <c r="A314" s="304">
        <v>103</v>
      </c>
      <c r="B314" s="305" t="s">
        <v>828</v>
      </c>
      <c r="C314" s="306"/>
      <c r="D314" s="307"/>
      <c r="E314" s="307"/>
      <c r="F314" s="305"/>
      <c r="G314" s="305"/>
      <c r="H314" s="317"/>
      <c r="I314" s="310"/>
      <c r="J314" s="309"/>
      <c r="K314" s="310"/>
      <c r="L314" s="310"/>
      <c r="M314" s="311"/>
    </row>
    <row r="315" spans="1:13" s="279" customFormat="1" ht="29.25">
      <c r="A315" s="312"/>
      <c r="B315" s="313" t="s">
        <v>829</v>
      </c>
      <c r="C315" s="314">
        <v>0.4</v>
      </c>
      <c r="D315" s="315">
        <v>1</v>
      </c>
      <c r="E315" s="315">
        <v>2</v>
      </c>
      <c r="F315" s="313" t="s">
        <v>830</v>
      </c>
      <c r="G315" s="313"/>
      <c r="H315" s="285" t="s">
        <v>618</v>
      </c>
      <c r="I315" s="316">
        <v>0</v>
      </c>
      <c r="J315" s="284" t="s">
        <v>478</v>
      </c>
      <c r="K315" s="316" t="s">
        <v>137</v>
      </c>
      <c r="L315" s="316" t="s">
        <v>137</v>
      </c>
      <c r="M315" s="321" t="s">
        <v>137</v>
      </c>
    </row>
    <row r="316" spans="1:13" s="272" customFormat="1" ht="29.25">
      <c r="A316" s="304">
        <v>104</v>
      </c>
      <c r="B316" s="305" t="s">
        <v>831</v>
      </c>
      <c r="C316" s="306"/>
      <c r="D316" s="307"/>
      <c r="E316" s="307"/>
      <c r="F316" s="305"/>
      <c r="G316" s="305"/>
      <c r="H316" s="317"/>
      <c r="I316" s="310"/>
      <c r="J316" s="309"/>
      <c r="K316" s="310"/>
      <c r="L316" s="310"/>
      <c r="M316" s="311"/>
    </row>
    <row r="317" spans="1:13" s="279" customFormat="1" ht="29.25">
      <c r="A317" s="312"/>
      <c r="B317" s="313" t="s">
        <v>832</v>
      </c>
      <c r="C317" s="314">
        <v>0.4</v>
      </c>
      <c r="D317" s="315">
        <v>1</v>
      </c>
      <c r="E317" s="315">
        <v>1</v>
      </c>
      <c r="F317" s="313" t="s">
        <v>708</v>
      </c>
      <c r="G317" s="313" t="s">
        <v>543</v>
      </c>
      <c r="H317" s="285" t="s">
        <v>478</v>
      </c>
      <c r="I317" s="316">
        <v>0</v>
      </c>
      <c r="J317" s="284" t="s">
        <v>478</v>
      </c>
      <c r="K317" s="316" t="s">
        <v>137</v>
      </c>
      <c r="L317" s="316" t="s">
        <v>137</v>
      </c>
      <c r="M317" s="321" t="s">
        <v>137</v>
      </c>
    </row>
    <row r="318" spans="1:13" s="272" customFormat="1" ht="29.25">
      <c r="A318" s="304">
        <v>105</v>
      </c>
      <c r="B318" s="305" t="s">
        <v>833</v>
      </c>
      <c r="C318" s="306"/>
      <c r="D318" s="307"/>
      <c r="E318" s="307"/>
      <c r="F318" s="305"/>
      <c r="G318" s="305"/>
      <c r="H318" s="317"/>
      <c r="I318" s="310"/>
      <c r="J318" s="309"/>
      <c r="K318" s="310"/>
      <c r="L318" s="310"/>
      <c r="M318" s="311"/>
    </row>
    <row r="319" spans="1:13" s="279" customFormat="1" ht="29.25">
      <c r="A319" s="312"/>
      <c r="B319" s="313" t="s">
        <v>834</v>
      </c>
      <c r="C319" s="314">
        <v>0.4</v>
      </c>
      <c r="D319" s="315">
        <v>1</v>
      </c>
      <c r="E319" s="315">
        <v>1</v>
      </c>
      <c r="F319" s="313" t="s">
        <v>708</v>
      </c>
      <c r="G319" s="313" t="s">
        <v>543</v>
      </c>
      <c r="H319" s="285" t="s">
        <v>478</v>
      </c>
      <c r="I319" s="316">
        <v>0</v>
      </c>
      <c r="J319" s="284" t="s">
        <v>478</v>
      </c>
      <c r="K319" s="316" t="s">
        <v>137</v>
      </c>
      <c r="L319" s="316" t="s">
        <v>137</v>
      </c>
      <c r="M319" s="321" t="s">
        <v>137</v>
      </c>
    </row>
    <row r="320" spans="1:13" s="272" customFormat="1" ht="16.5">
      <c r="A320" s="304">
        <v>106</v>
      </c>
      <c r="B320" s="305" t="s">
        <v>835</v>
      </c>
      <c r="C320" s="306"/>
      <c r="D320" s="307"/>
      <c r="E320" s="307"/>
      <c r="F320" s="305"/>
      <c r="G320" s="305"/>
      <c r="H320" s="317"/>
      <c r="I320" s="310"/>
      <c r="J320" s="309"/>
      <c r="K320" s="310"/>
      <c r="L320" s="310"/>
      <c r="M320" s="311"/>
    </row>
    <row r="321" spans="1:13" s="279" customFormat="1" ht="29.25">
      <c r="A321" s="312"/>
      <c r="B321" s="313" t="s">
        <v>836</v>
      </c>
      <c r="C321" s="314">
        <v>10</v>
      </c>
      <c r="D321" s="315">
        <v>1</v>
      </c>
      <c r="E321" s="315">
        <v>2</v>
      </c>
      <c r="F321" s="313" t="s">
        <v>344</v>
      </c>
      <c r="G321" s="313"/>
      <c r="H321" s="285" t="s">
        <v>618</v>
      </c>
      <c r="I321" s="316">
        <v>271</v>
      </c>
      <c r="J321" s="284" t="s">
        <v>478</v>
      </c>
      <c r="K321" s="316" t="s">
        <v>137</v>
      </c>
      <c r="L321" s="316" t="s">
        <v>137</v>
      </c>
      <c r="M321" s="321" t="s">
        <v>137</v>
      </c>
    </row>
    <row r="322" spans="1:13" s="272" customFormat="1" ht="42.75">
      <c r="A322" s="304">
        <v>107</v>
      </c>
      <c r="B322" s="305" t="s">
        <v>837</v>
      </c>
      <c r="C322" s="306"/>
      <c r="D322" s="307"/>
      <c r="E322" s="307"/>
      <c r="F322" s="305"/>
      <c r="G322" s="305"/>
      <c r="H322" s="317"/>
      <c r="I322" s="310"/>
      <c r="J322" s="309"/>
      <c r="K322" s="310"/>
      <c r="L322" s="310"/>
      <c r="M322" s="311"/>
    </row>
    <row r="323" spans="1:13" s="279" customFormat="1" ht="29.25">
      <c r="A323" s="312"/>
      <c r="B323" s="313" t="s">
        <v>838</v>
      </c>
      <c r="C323" s="314">
        <v>10</v>
      </c>
      <c r="D323" s="315">
        <v>1</v>
      </c>
      <c r="E323" s="315">
        <v>0.5</v>
      </c>
      <c r="F323" s="276" t="s">
        <v>693</v>
      </c>
      <c r="G323" s="276" t="s">
        <v>543</v>
      </c>
      <c r="H323" s="276" t="s">
        <v>478</v>
      </c>
      <c r="I323" s="277">
        <v>1</v>
      </c>
      <c r="J323" s="276" t="s">
        <v>478</v>
      </c>
      <c r="K323" s="277" t="s">
        <v>137</v>
      </c>
      <c r="L323" s="277" t="s">
        <v>137</v>
      </c>
      <c r="M323" s="278" t="s">
        <v>137</v>
      </c>
    </row>
    <row r="324" spans="1:13" s="272" customFormat="1" ht="29.25">
      <c r="A324" s="304">
        <v>108</v>
      </c>
      <c r="B324" s="305" t="s">
        <v>839</v>
      </c>
      <c r="C324" s="306"/>
      <c r="D324" s="307"/>
      <c r="E324" s="307"/>
      <c r="F324" s="305"/>
      <c r="G324" s="305"/>
      <c r="H324" s="317"/>
      <c r="I324" s="310"/>
      <c r="J324" s="309"/>
      <c r="K324" s="310"/>
      <c r="L324" s="310"/>
      <c r="M324" s="311"/>
    </row>
    <row r="325" spans="1:13" s="279" customFormat="1" ht="55.5">
      <c r="A325" s="312"/>
      <c r="B325" s="313" t="s">
        <v>840</v>
      </c>
      <c r="C325" s="314">
        <v>0.4</v>
      </c>
      <c r="D325" s="315">
        <v>1</v>
      </c>
      <c r="E325" s="315">
        <v>2</v>
      </c>
      <c r="F325" s="313" t="s">
        <v>841</v>
      </c>
      <c r="G325" s="313"/>
      <c r="H325" s="285" t="s">
        <v>618</v>
      </c>
      <c r="I325" s="316">
        <v>0</v>
      </c>
      <c r="J325" s="284" t="s">
        <v>478</v>
      </c>
      <c r="K325" s="316" t="s">
        <v>137</v>
      </c>
      <c r="L325" s="316" t="s">
        <v>137</v>
      </c>
      <c r="M325" s="321" t="s">
        <v>137</v>
      </c>
    </row>
    <row r="326" spans="1:13" s="272" customFormat="1" ht="81.75">
      <c r="A326" s="304">
        <v>109</v>
      </c>
      <c r="B326" s="305" t="s">
        <v>842</v>
      </c>
      <c r="C326" s="306"/>
      <c r="D326" s="307"/>
      <c r="E326" s="307"/>
      <c r="F326" s="305"/>
      <c r="G326" s="305"/>
      <c r="H326" s="317"/>
      <c r="I326" s="310"/>
      <c r="J326" s="309"/>
      <c r="K326" s="310"/>
      <c r="L326" s="310"/>
      <c r="M326" s="311"/>
    </row>
    <row r="327" spans="1:13" s="279" customFormat="1" ht="55.5">
      <c r="A327" s="312"/>
      <c r="B327" s="313" t="s">
        <v>843</v>
      </c>
      <c r="C327" s="314">
        <v>0.23</v>
      </c>
      <c r="D327" s="315">
        <v>1</v>
      </c>
      <c r="E327" s="315">
        <v>1</v>
      </c>
      <c r="F327" s="313" t="s">
        <v>698</v>
      </c>
      <c r="G327" s="313" t="s">
        <v>543</v>
      </c>
      <c r="H327" s="285" t="s">
        <v>478</v>
      </c>
      <c r="I327" s="316">
        <v>0</v>
      </c>
      <c r="J327" s="284" t="s">
        <v>478</v>
      </c>
      <c r="K327" s="316" t="s">
        <v>137</v>
      </c>
      <c r="L327" s="316" t="s">
        <v>137</v>
      </c>
      <c r="M327" s="321" t="s">
        <v>137</v>
      </c>
    </row>
    <row r="328" spans="1:13" s="272" customFormat="1" ht="81.75">
      <c r="A328" s="304">
        <v>110</v>
      </c>
      <c r="B328" s="305" t="s">
        <v>844</v>
      </c>
      <c r="C328" s="306"/>
      <c r="D328" s="307"/>
      <c r="E328" s="307"/>
      <c r="F328" s="305"/>
      <c r="G328" s="305"/>
      <c r="H328" s="317"/>
      <c r="I328" s="310"/>
      <c r="J328" s="309"/>
      <c r="K328" s="310"/>
      <c r="L328" s="310"/>
      <c r="M328" s="311"/>
    </row>
    <row r="329" spans="1:13" s="279" customFormat="1" ht="69">
      <c r="A329" s="312"/>
      <c r="B329" s="313" t="s">
        <v>845</v>
      </c>
      <c r="C329" s="314">
        <v>0.23</v>
      </c>
      <c r="D329" s="315">
        <v>1</v>
      </c>
      <c r="E329" s="315">
        <v>1</v>
      </c>
      <c r="F329" s="313" t="s">
        <v>698</v>
      </c>
      <c r="G329" s="313" t="s">
        <v>543</v>
      </c>
      <c r="H329" s="285" t="s">
        <v>478</v>
      </c>
      <c r="I329" s="316">
        <v>0</v>
      </c>
      <c r="J329" s="284" t="s">
        <v>478</v>
      </c>
      <c r="K329" s="316" t="s">
        <v>137</v>
      </c>
      <c r="L329" s="316" t="s">
        <v>137</v>
      </c>
      <c r="M329" s="321" t="s">
        <v>137</v>
      </c>
    </row>
    <row r="330" spans="1:13" s="272" customFormat="1" ht="55.5">
      <c r="A330" s="304">
        <v>111</v>
      </c>
      <c r="B330" s="305" t="s">
        <v>846</v>
      </c>
      <c r="C330" s="306"/>
      <c r="D330" s="307"/>
      <c r="E330" s="307"/>
      <c r="F330" s="305"/>
      <c r="G330" s="305"/>
      <c r="H330" s="317"/>
      <c r="I330" s="310"/>
      <c r="J330" s="309"/>
      <c r="K330" s="310"/>
      <c r="L330" s="310"/>
      <c r="M330" s="311"/>
    </row>
    <row r="331" spans="1:13" s="279" customFormat="1" ht="29.25">
      <c r="A331" s="312"/>
      <c r="B331" s="313" t="s">
        <v>847</v>
      </c>
      <c r="C331" s="314">
        <v>10</v>
      </c>
      <c r="D331" s="315">
        <v>1</v>
      </c>
      <c r="E331" s="315" t="s">
        <v>137</v>
      </c>
      <c r="F331" s="313" t="s">
        <v>137</v>
      </c>
      <c r="G331" s="313"/>
      <c r="H331" s="285" t="s">
        <v>137</v>
      </c>
      <c r="I331" s="316" t="s">
        <v>137</v>
      </c>
      <c r="J331" s="284" t="s">
        <v>137</v>
      </c>
      <c r="K331" s="316" t="s">
        <v>137</v>
      </c>
      <c r="L331" s="316" t="s">
        <v>137</v>
      </c>
      <c r="M331" s="321" t="s">
        <v>137</v>
      </c>
    </row>
    <row r="332" spans="1:13" s="279" customFormat="1" ht="29.25">
      <c r="A332" s="312"/>
      <c r="B332" s="313" t="s">
        <v>848</v>
      </c>
      <c r="C332" s="314">
        <v>10</v>
      </c>
      <c r="D332" s="315">
        <v>1</v>
      </c>
      <c r="E332" s="315" t="s">
        <v>137</v>
      </c>
      <c r="F332" s="313" t="s">
        <v>137</v>
      </c>
      <c r="G332" s="313"/>
      <c r="H332" s="285" t="s">
        <v>137</v>
      </c>
      <c r="I332" s="316" t="s">
        <v>137</v>
      </c>
      <c r="J332" s="284" t="s">
        <v>137</v>
      </c>
      <c r="K332" s="316" t="s">
        <v>137</v>
      </c>
      <c r="L332" s="316" t="s">
        <v>137</v>
      </c>
      <c r="M332" s="321" t="s">
        <v>137</v>
      </c>
    </row>
    <row r="333" spans="1:13" s="272" customFormat="1" ht="69">
      <c r="A333" s="304">
        <v>112</v>
      </c>
      <c r="B333" s="305" t="s">
        <v>849</v>
      </c>
      <c r="C333" s="306"/>
      <c r="D333" s="307"/>
      <c r="E333" s="307"/>
      <c r="F333" s="305"/>
      <c r="G333" s="305"/>
      <c r="H333" s="317"/>
      <c r="I333" s="310"/>
      <c r="J333" s="309"/>
      <c r="K333" s="310"/>
      <c r="L333" s="310"/>
      <c r="M333" s="311"/>
    </row>
    <row r="334" spans="1:13" s="279" customFormat="1" ht="81.75">
      <c r="A334" s="312"/>
      <c r="B334" s="313" t="s">
        <v>850</v>
      </c>
      <c r="C334" s="314">
        <v>0.23</v>
      </c>
      <c r="D334" s="315">
        <v>1</v>
      </c>
      <c r="E334" s="315" t="s">
        <v>137</v>
      </c>
      <c r="F334" s="313" t="s">
        <v>137</v>
      </c>
      <c r="G334" s="313"/>
      <c r="H334" s="285" t="s">
        <v>137</v>
      </c>
      <c r="I334" s="316">
        <v>1</v>
      </c>
      <c r="J334" s="284" t="s">
        <v>137</v>
      </c>
      <c r="K334" s="316" t="s">
        <v>137</v>
      </c>
      <c r="L334" s="316" t="s">
        <v>137</v>
      </c>
      <c r="M334" s="321" t="s">
        <v>137</v>
      </c>
    </row>
    <row r="335" spans="1:13" s="272" customFormat="1" ht="94.5">
      <c r="A335" s="304">
        <v>113</v>
      </c>
      <c r="B335" s="305" t="s">
        <v>851</v>
      </c>
      <c r="C335" s="306"/>
      <c r="D335" s="307"/>
      <c r="E335" s="307"/>
      <c r="F335" s="305"/>
      <c r="G335" s="305"/>
      <c r="H335" s="317"/>
      <c r="I335" s="310"/>
      <c r="J335" s="309"/>
      <c r="K335" s="310"/>
      <c r="L335" s="310"/>
      <c r="M335" s="311"/>
    </row>
    <row r="336" spans="1:13" s="279" customFormat="1" ht="29.25">
      <c r="A336" s="312"/>
      <c r="B336" s="313" t="s">
        <v>852</v>
      </c>
      <c r="C336" s="314">
        <v>0.4</v>
      </c>
      <c r="D336" s="315" t="s">
        <v>494</v>
      </c>
      <c r="E336" s="315" t="s">
        <v>494</v>
      </c>
      <c r="F336" s="313" t="s">
        <v>698</v>
      </c>
      <c r="G336" s="313" t="s">
        <v>543</v>
      </c>
      <c r="H336" s="285" t="s">
        <v>478</v>
      </c>
      <c r="I336" s="316">
        <v>73</v>
      </c>
      <c r="J336" s="284" t="s">
        <v>478</v>
      </c>
      <c r="K336" s="316" t="s">
        <v>137</v>
      </c>
      <c r="L336" s="316" t="s">
        <v>137</v>
      </c>
      <c r="M336" s="321" t="s">
        <v>137</v>
      </c>
    </row>
    <row r="337" spans="1:13" s="279" customFormat="1" ht="42.75">
      <c r="A337" s="312"/>
      <c r="B337" s="313" t="s">
        <v>853</v>
      </c>
      <c r="C337" s="314">
        <v>0.4</v>
      </c>
      <c r="D337" s="315" t="s">
        <v>494</v>
      </c>
      <c r="E337" s="315" t="s">
        <v>494</v>
      </c>
      <c r="F337" s="313" t="s">
        <v>698</v>
      </c>
      <c r="G337" s="313" t="s">
        <v>543</v>
      </c>
      <c r="H337" s="285" t="s">
        <v>478</v>
      </c>
      <c r="I337" s="316">
        <v>4</v>
      </c>
      <c r="J337" s="284" t="s">
        <v>478</v>
      </c>
      <c r="K337" s="316" t="s">
        <v>137</v>
      </c>
      <c r="L337" s="316" t="s">
        <v>137</v>
      </c>
      <c r="M337" s="321" t="s">
        <v>137</v>
      </c>
    </row>
    <row r="338" spans="1:13" s="279" customFormat="1" ht="29.25">
      <c r="A338" s="312"/>
      <c r="B338" s="313" t="s">
        <v>854</v>
      </c>
      <c r="C338" s="314">
        <v>0.4</v>
      </c>
      <c r="D338" s="315" t="s">
        <v>494</v>
      </c>
      <c r="E338" s="315" t="s">
        <v>494</v>
      </c>
      <c r="F338" s="313" t="s">
        <v>698</v>
      </c>
      <c r="G338" s="313" t="s">
        <v>543</v>
      </c>
      <c r="H338" s="285" t="s">
        <v>478</v>
      </c>
      <c r="I338" s="316">
        <v>3</v>
      </c>
      <c r="J338" s="284" t="s">
        <v>478</v>
      </c>
      <c r="K338" s="316" t="s">
        <v>137</v>
      </c>
      <c r="L338" s="316" t="s">
        <v>137</v>
      </c>
      <c r="M338" s="321" t="s">
        <v>137</v>
      </c>
    </row>
    <row r="339" spans="1:13" s="272" customFormat="1" ht="42.75">
      <c r="A339" s="304">
        <v>114</v>
      </c>
      <c r="B339" s="305" t="s">
        <v>855</v>
      </c>
      <c r="C339" s="306"/>
      <c r="D339" s="307"/>
      <c r="E339" s="307"/>
      <c r="F339" s="305"/>
      <c r="G339" s="305"/>
      <c r="H339" s="317"/>
      <c r="I339" s="310"/>
      <c r="J339" s="309"/>
      <c r="K339" s="310"/>
      <c r="L339" s="310"/>
      <c r="M339" s="311"/>
    </row>
    <row r="340" spans="1:13" s="279" customFormat="1" ht="17.25">
      <c r="A340" s="312"/>
      <c r="B340" s="313" t="s">
        <v>856</v>
      </c>
      <c r="C340" s="314">
        <v>35</v>
      </c>
      <c r="D340" s="315">
        <v>1</v>
      </c>
      <c r="E340" s="315">
        <v>0.5</v>
      </c>
      <c r="F340" s="313" t="s">
        <v>336</v>
      </c>
      <c r="G340" s="313" t="s">
        <v>477</v>
      </c>
      <c r="H340" s="285" t="s">
        <v>478</v>
      </c>
      <c r="I340" s="316">
        <v>32267</v>
      </c>
      <c r="J340" s="284" t="s">
        <v>478</v>
      </c>
      <c r="K340" s="316" t="s">
        <v>137</v>
      </c>
      <c r="L340" s="316" t="s">
        <v>137</v>
      </c>
      <c r="M340" s="321" t="s">
        <v>137</v>
      </c>
    </row>
    <row r="341" spans="1:13" s="279" customFormat="1" ht="17.25">
      <c r="A341" s="312"/>
      <c r="B341" s="313" t="s">
        <v>857</v>
      </c>
      <c r="C341" s="314">
        <v>35</v>
      </c>
      <c r="D341" s="315" t="s">
        <v>494</v>
      </c>
      <c r="E341" s="315">
        <v>0.5</v>
      </c>
      <c r="F341" s="276" t="s">
        <v>336</v>
      </c>
      <c r="G341" s="276" t="s">
        <v>477</v>
      </c>
      <c r="H341" s="285" t="s">
        <v>478</v>
      </c>
      <c r="I341" s="316">
        <v>24807</v>
      </c>
      <c r="J341" s="284" t="s">
        <v>478</v>
      </c>
      <c r="K341" s="316" t="s">
        <v>137</v>
      </c>
      <c r="L341" s="316" t="s">
        <v>137</v>
      </c>
      <c r="M341" s="321" t="s">
        <v>137</v>
      </c>
    </row>
    <row r="342" spans="1:13" s="279" customFormat="1" ht="17.25">
      <c r="A342" s="312"/>
      <c r="B342" s="313" t="s">
        <v>858</v>
      </c>
      <c r="C342" s="314">
        <v>35</v>
      </c>
      <c r="D342" s="315" t="s">
        <v>494</v>
      </c>
      <c r="E342" s="315">
        <v>0.5</v>
      </c>
      <c r="F342" s="276" t="s">
        <v>336</v>
      </c>
      <c r="G342" s="276" t="s">
        <v>477</v>
      </c>
      <c r="H342" s="285" t="s">
        <v>478</v>
      </c>
      <c r="I342" s="316">
        <v>28946</v>
      </c>
      <c r="J342" s="284" t="s">
        <v>478</v>
      </c>
      <c r="K342" s="316" t="s">
        <v>137</v>
      </c>
      <c r="L342" s="316" t="s">
        <v>137</v>
      </c>
      <c r="M342" s="321" t="s">
        <v>137</v>
      </c>
    </row>
    <row r="343" spans="1:13" s="272" customFormat="1" ht="29.25">
      <c r="A343" s="304">
        <v>115</v>
      </c>
      <c r="B343" s="305" t="s">
        <v>859</v>
      </c>
      <c r="C343" s="306"/>
      <c r="D343" s="307"/>
      <c r="E343" s="307"/>
      <c r="F343" s="305"/>
      <c r="G343" s="305"/>
      <c r="H343" s="317"/>
      <c r="I343" s="310"/>
      <c r="J343" s="309"/>
      <c r="K343" s="310"/>
      <c r="L343" s="310"/>
      <c r="M343" s="311"/>
    </row>
    <row r="344" spans="1:13" s="279" customFormat="1" ht="69">
      <c r="A344" s="312"/>
      <c r="B344" s="313" t="s">
        <v>860</v>
      </c>
      <c r="C344" s="314">
        <v>35</v>
      </c>
      <c r="D344" s="315">
        <v>1</v>
      </c>
      <c r="E344" s="315">
        <v>0.5</v>
      </c>
      <c r="F344" s="276" t="s">
        <v>336</v>
      </c>
      <c r="G344" s="276" t="s">
        <v>477</v>
      </c>
      <c r="H344" s="285" t="s">
        <v>478</v>
      </c>
      <c r="I344" s="316">
        <v>3031</v>
      </c>
      <c r="J344" s="284" t="s">
        <v>478</v>
      </c>
      <c r="K344" s="316" t="s">
        <v>137</v>
      </c>
      <c r="L344" s="316" t="s">
        <v>137</v>
      </c>
      <c r="M344" s="321" t="s">
        <v>137</v>
      </c>
    </row>
    <row r="345" spans="1:13" s="272" customFormat="1" ht="16.5">
      <c r="A345" s="304">
        <v>116</v>
      </c>
      <c r="B345" s="305" t="s">
        <v>861</v>
      </c>
      <c r="C345" s="306"/>
      <c r="D345" s="307"/>
      <c r="E345" s="307"/>
      <c r="F345" s="305"/>
      <c r="G345" s="305"/>
      <c r="H345" s="317"/>
      <c r="I345" s="310"/>
      <c r="J345" s="309"/>
      <c r="K345" s="310"/>
      <c r="L345" s="310"/>
      <c r="M345" s="311"/>
    </row>
    <row r="346" spans="1:13" s="279" customFormat="1" ht="17.25">
      <c r="A346" s="312"/>
      <c r="B346" s="313" t="s">
        <v>862</v>
      </c>
      <c r="C346" s="314">
        <v>35</v>
      </c>
      <c r="D346" s="315">
        <v>1</v>
      </c>
      <c r="E346" s="315">
        <v>0.5</v>
      </c>
      <c r="F346" s="276" t="s">
        <v>336</v>
      </c>
      <c r="G346" s="276" t="s">
        <v>477</v>
      </c>
      <c r="H346" s="285" t="s">
        <v>478</v>
      </c>
      <c r="I346" s="316">
        <v>13150</v>
      </c>
      <c r="J346" s="284" t="s">
        <v>478</v>
      </c>
      <c r="K346" s="316" t="s">
        <v>137</v>
      </c>
      <c r="L346" s="316" t="s">
        <v>137</v>
      </c>
      <c r="M346" s="321" t="s">
        <v>137</v>
      </c>
    </row>
    <row r="347" spans="1:13" s="272" customFormat="1" ht="16.5">
      <c r="A347" s="304">
        <v>117</v>
      </c>
      <c r="B347" s="305" t="s">
        <v>863</v>
      </c>
      <c r="C347" s="306"/>
      <c r="D347" s="307"/>
      <c r="E347" s="307"/>
      <c r="F347" s="305"/>
      <c r="G347" s="305"/>
      <c r="H347" s="317"/>
      <c r="I347" s="310"/>
      <c r="J347" s="309"/>
      <c r="K347" s="310"/>
      <c r="L347" s="310"/>
      <c r="M347" s="311"/>
    </row>
    <row r="348" spans="1:13" s="279" customFormat="1" ht="17.25">
      <c r="A348" s="312"/>
      <c r="B348" s="313" t="s">
        <v>864</v>
      </c>
      <c r="C348" s="314">
        <v>10</v>
      </c>
      <c r="D348" s="315">
        <v>1</v>
      </c>
      <c r="E348" s="315">
        <v>0.5</v>
      </c>
      <c r="F348" s="276" t="s">
        <v>336</v>
      </c>
      <c r="G348" s="276" t="s">
        <v>477</v>
      </c>
      <c r="H348" s="285" t="s">
        <v>478</v>
      </c>
      <c r="I348" s="316">
        <v>1204</v>
      </c>
      <c r="J348" s="284" t="s">
        <v>478</v>
      </c>
      <c r="K348" s="316" t="s">
        <v>137</v>
      </c>
      <c r="L348" s="316" t="s">
        <v>137</v>
      </c>
      <c r="M348" s="321" t="s">
        <v>137</v>
      </c>
    </row>
    <row r="349" spans="1:13" s="334" customFormat="1" ht="12.75" customHeight="1">
      <c r="A349" s="330" t="s">
        <v>70</v>
      </c>
      <c r="B349" s="330"/>
      <c r="C349" s="330"/>
      <c r="D349" s="330"/>
      <c r="E349" s="330"/>
      <c r="F349" s="330"/>
      <c r="G349" s="330"/>
      <c r="H349" s="331"/>
      <c r="I349" s="332">
        <f>SUM(I5:I348)</f>
        <v>5321555.675</v>
      </c>
      <c r="J349" s="331"/>
      <c r="K349" s="331">
        <v>33</v>
      </c>
      <c r="L349" s="331">
        <v>0</v>
      </c>
      <c r="M349" s="333">
        <v>0</v>
      </c>
    </row>
  </sheetData>
  <sheetProtection selectLockedCells="1" selectUnlockedCells="1"/>
  <mergeCells count="4">
    <mergeCell ref="A1:M1"/>
    <mergeCell ref="I124:I130"/>
    <mergeCell ref="A132:A133"/>
    <mergeCell ref="A349:G349"/>
  </mergeCells>
  <printOptions/>
  <pageMargins left="0.3597222222222222" right="0.3298611111111111" top="0.7875" bottom="0.21666666666666667" header="0.5118055555555555" footer="0.5118055555555555"/>
  <pageSetup horizontalDpi="300" verticalDpi="300" orientation="landscape" paperSize="9" scale="74"/>
</worksheet>
</file>

<file path=xl/worksheets/sheet13.xml><?xml version="1.0" encoding="utf-8"?>
<worksheet xmlns="http://schemas.openxmlformats.org/spreadsheetml/2006/main" xmlns:r="http://schemas.openxmlformats.org/officeDocument/2006/relationships">
  <sheetPr codeName="Лист13">
    <tabColor indexed="43"/>
  </sheetPr>
  <dimension ref="A1:F20"/>
  <sheetViews>
    <sheetView zoomScale="85" zoomScaleNormal="85" workbookViewId="0" topLeftCell="A1">
      <selection activeCell="C4" sqref="C4"/>
    </sheetView>
  </sheetViews>
  <sheetFormatPr defaultColWidth="9.140625" defaultRowHeight="12.75"/>
  <cols>
    <col min="1" max="1" width="4.421875" style="335" customWidth="1"/>
    <col min="2" max="2" width="32.00390625" style="335" customWidth="1"/>
    <col min="3" max="3" width="19.7109375" style="335" customWidth="1"/>
    <col min="4" max="4" width="19.57421875" style="335" customWidth="1"/>
    <col min="5" max="6" width="24.28125" style="335" customWidth="1"/>
    <col min="7" max="16384" width="9.140625" style="335" customWidth="1"/>
  </cols>
  <sheetData>
    <row r="1" spans="1:6" ht="39" customHeight="1">
      <c r="A1" s="60" t="s">
        <v>865</v>
      </c>
      <c r="B1" s="60"/>
      <c r="C1" s="60"/>
      <c r="D1" s="60"/>
      <c r="E1" s="60"/>
      <c r="F1" s="60"/>
    </row>
    <row r="2" spans="1:6" ht="96.75" customHeight="1">
      <c r="A2" s="86" t="s">
        <v>866</v>
      </c>
      <c r="B2" s="86"/>
      <c r="C2" s="120" t="s">
        <v>867</v>
      </c>
      <c r="D2" s="120" t="s">
        <v>868</v>
      </c>
      <c r="E2" s="120" t="s">
        <v>869</v>
      </c>
      <c r="F2" s="120" t="s">
        <v>870</v>
      </c>
    </row>
    <row r="3" spans="1:6" ht="15" customHeight="1">
      <c r="A3" s="86">
        <v>1</v>
      </c>
      <c r="B3" s="86"/>
      <c r="C3" s="86">
        <v>2</v>
      </c>
      <c r="D3" s="86">
        <v>3</v>
      </c>
      <c r="E3" s="86">
        <v>4</v>
      </c>
      <c r="F3" s="86">
        <v>5</v>
      </c>
    </row>
    <row r="4" spans="1:6" ht="29.25" customHeight="1">
      <c r="A4" s="336" t="s">
        <v>871</v>
      </c>
      <c r="B4" s="336"/>
      <c r="C4" s="96">
        <v>99</v>
      </c>
      <c r="D4" s="96">
        <v>1</v>
      </c>
      <c r="E4" s="96">
        <v>0</v>
      </c>
      <c r="F4" s="96">
        <v>0</v>
      </c>
    </row>
    <row r="5" spans="1:6" ht="12.75" customHeight="1">
      <c r="A5" s="336" t="s">
        <v>175</v>
      </c>
      <c r="B5" s="336"/>
      <c r="C5" s="96"/>
      <c r="D5" s="96"/>
      <c r="E5" s="96"/>
      <c r="F5" s="96"/>
    </row>
    <row r="6" spans="1:6" ht="12.75" customHeight="1">
      <c r="A6" s="336" t="s">
        <v>176</v>
      </c>
      <c r="B6" s="336"/>
      <c r="C6" s="268">
        <v>0</v>
      </c>
      <c r="D6" s="268">
        <v>0</v>
      </c>
      <c r="E6" s="268">
        <v>0</v>
      </c>
      <c r="F6" s="268">
        <v>0</v>
      </c>
    </row>
    <row r="7" spans="1:6" ht="12.75" customHeight="1">
      <c r="A7" s="336" t="s">
        <v>178</v>
      </c>
      <c r="B7" s="336"/>
      <c r="C7" s="268">
        <v>6</v>
      </c>
      <c r="D7" s="268">
        <v>0</v>
      </c>
      <c r="E7" s="268">
        <v>0</v>
      </c>
      <c r="F7" s="268">
        <v>0</v>
      </c>
    </row>
    <row r="8" spans="1:6" ht="12.75" customHeight="1">
      <c r="A8" s="336" t="s">
        <v>180</v>
      </c>
      <c r="B8" s="336"/>
      <c r="C8" s="268">
        <v>0</v>
      </c>
      <c r="D8" s="268">
        <v>0</v>
      </c>
      <c r="E8" s="268">
        <v>0</v>
      </c>
      <c r="F8" s="268">
        <v>0</v>
      </c>
    </row>
    <row r="9" spans="1:6" ht="12.75" customHeight="1">
      <c r="A9" s="336" t="s">
        <v>181</v>
      </c>
      <c r="B9" s="336"/>
      <c r="C9" s="268">
        <v>24</v>
      </c>
      <c r="D9" s="268">
        <v>0</v>
      </c>
      <c r="E9" s="268">
        <v>0</v>
      </c>
      <c r="F9" s="268">
        <v>0</v>
      </c>
    </row>
    <row r="10" spans="1:6" ht="12.75" customHeight="1">
      <c r="A10" s="336" t="s">
        <v>183</v>
      </c>
      <c r="B10" s="336"/>
      <c r="C10" s="268">
        <v>50</v>
      </c>
      <c r="D10" s="268">
        <v>1</v>
      </c>
      <c r="E10" s="268">
        <v>0</v>
      </c>
      <c r="F10" s="268">
        <v>0</v>
      </c>
    </row>
    <row r="11" spans="1:6" ht="12.75" customHeight="1">
      <c r="A11" s="336" t="s">
        <v>184</v>
      </c>
      <c r="B11" s="336"/>
      <c r="C11" s="268">
        <v>19</v>
      </c>
      <c r="D11" s="268">
        <v>0</v>
      </c>
      <c r="E11" s="268">
        <v>0</v>
      </c>
      <c r="F11" s="268">
        <v>0</v>
      </c>
    </row>
    <row r="12" spans="1:6" ht="27" customHeight="1">
      <c r="A12" s="336" t="s">
        <v>872</v>
      </c>
      <c r="B12" s="336"/>
      <c r="C12" s="96">
        <v>222</v>
      </c>
      <c r="D12" s="96">
        <v>2</v>
      </c>
      <c r="E12" s="96">
        <v>0</v>
      </c>
      <c r="F12" s="96">
        <v>0</v>
      </c>
    </row>
    <row r="13" spans="1:6" ht="12.75" customHeight="1">
      <c r="A13" s="336" t="s">
        <v>175</v>
      </c>
      <c r="B13" s="336"/>
      <c r="C13" s="96"/>
      <c r="D13" s="96"/>
      <c r="E13" s="96"/>
      <c r="F13" s="96"/>
    </row>
    <row r="14" spans="1:6" ht="12.75" customHeight="1">
      <c r="A14" s="336" t="s">
        <v>176</v>
      </c>
      <c r="B14" s="336"/>
      <c r="C14" s="96">
        <v>0</v>
      </c>
      <c r="D14" s="96">
        <v>0</v>
      </c>
      <c r="E14" s="96">
        <v>0</v>
      </c>
      <c r="F14" s="96">
        <v>0</v>
      </c>
    </row>
    <row r="15" spans="1:6" ht="12.75" customHeight="1">
      <c r="A15" s="336" t="s">
        <v>178</v>
      </c>
      <c r="B15" s="336"/>
      <c r="C15" s="96">
        <v>9</v>
      </c>
      <c r="D15" s="96">
        <v>0</v>
      </c>
      <c r="E15" s="96">
        <v>0</v>
      </c>
      <c r="F15" s="96">
        <v>0</v>
      </c>
    </row>
    <row r="16" spans="1:6" ht="12.75" customHeight="1">
      <c r="A16" s="336" t="s">
        <v>180</v>
      </c>
      <c r="B16" s="336"/>
      <c r="C16" s="96">
        <v>0</v>
      </c>
      <c r="D16" s="96">
        <v>0</v>
      </c>
      <c r="E16" s="96">
        <v>0</v>
      </c>
      <c r="F16" s="96">
        <v>0</v>
      </c>
    </row>
    <row r="17" spans="1:6" ht="12.75" customHeight="1">
      <c r="A17" s="336" t="s">
        <v>181</v>
      </c>
      <c r="B17" s="336"/>
      <c r="C17" s="268">
        <v>13</v>
      </c>
      <c r="D17" s="268">
        <v>0</v>
      </c>
      <c r="E17" s="268">
        <v>0</v>
      </c>
      <c r="F17" s="268">
        <v>0</v>
      </c>
    </row>
    <row r="18" spans="1:6" ht="12.75" customHeight="1">
      <c r="A18" s="336" t="s">
        <v>183</v>
      </c>
      <c r="B18" s="336"/>
      <c r="C18" s="268">
        <v>141</v>
      </c>
      <c r="D18" s="268">
        <v>2</v>
      </c>
      <c r="E18" s="268">
        <v>0</v>
      </c>
      <c r="F18" s="268">
        <v>0</v>
      </c>
    </row>
    <row r="19" spans="1:6" ht="12.75" customHeight="1">
      <c r="A19" s="336" t="s">
        <v>184</v>
      </c>
      <c r="B19" s="336"/>
      <c r="C19" s="268">
        <v>56</v>
      </c>
      <c r="D19" s="268">
        <v>0</v>
      </c>
      <c r="E19" s="268">
        <v>0</v>
      </c>
      <c r="F19" s="268">
        <v>0</v>
      </c>
    </row>
    <row r="20" spans="1:6" ht="12.75" customHeight="1">
      <c r="A20" s="336" t="s">
        <v>873</v>
      </c>
      <c r="B20" s="336"/>
      <c r="C20" s="268">
        <v>3</v>
      </c>
      <c r="D20" s="268">
        <v>0</v>
      </c>
      <c r="E20" s="268">
        <v>0</v>
      </c>
      <c r="F20" s="268">
        <v>0</v>
      </c>
    </row>
  </sheetData>
  <sheetProtection selectLockedCells="1" selectUnlockedCells="1"/>
  <mergeCells count="28">
    <mergeCell ref="A1:F1"/>
    <mergeCell ref="A2:B2"/>
    <mergeCell ref="A3:B3"/>
    <mergeCell ref="A4:B4"/>
    <mergeCell ref="C4:C5"/>
    <mergeCell ref="D4:D5"/>
    <mergeCell ref="E4:E5"/>
    <mergeCell ref="F4:F5"/>
    <mergeCell ref="A5:B5"/>
    <mergeCell ref="A6:B6"/>
    <mergeCell ref="A7:B7"/>
    <mergeCell ref="A8:B8"/>
    <mergeCell ref="A9:B9"/>
    <mergeCell ref="A10:B10"/>
    <mergeCell ref="A11:B11"/>
    <mergeCell ref="A12:B12"/>
    <mergeCell ref="C12:C13"/>
    <mergeCell ref="D12:D13"/>
    <mergeCell ref="E12:E13"/>
    <mergeCell ref="F12:F13"/>
    <mergeCell ref="A13:B13"/>
    <mergeCell ref="A14:B14"/>
    <mergeCell ref="A15:B15"/>
    <mergeCell ref="A16:B16"/>
    <mergeCell ref="A17:B17"/>
    <mergeCell ref="A18:B18"/>
    <mergeCell ref="A19:B19"/>
    <mergeCell ref="A20:B20"/>
  </mergeCells>
  <printOptions/>
  <pageMargins left="1.3097222222222222" right="0.75" top="0.6701388888888888" bottom="1"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codeName="Лист14">
    <tabColor indexed="43"/>
  </sheetPr>
  <dimension ref="A1:M493"/>
  <sheetViews>
    <sheetView zoomScale="85" zoomScaleNormal="85"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5.28125" style="337" customWidth="1"/>
    <col min="2" max="2" width="16.8515625" style="231" customWidth="1"/>
    <col min="3" max="3" width="12.8515625" style="231" customWidth="1"/>
    <col min="4" max="4" width="12.7109375" style="337" customWidth="1"/>
    <col min="5" max="6" width="15.28125" style="231" customWidth="1"/>
    <col min="7" max="7" width="26.140625" style="231" customWidth="1"/>
    <col min="8" max="8" width="22.7109375" style="231" customWidth="1"/>
    <col min="9" max="16384" width="9.140625" style="231" customWidth="1"/>
  </cols>
  <sheetData>
    <row r="1" spans="1:8" ht="25.5" customHeight="1">
      <c r="A1" s="60" t="s">
        <v>874</v>
      </c>
      <c r="B1" s="60"/>
      <c r="C1" s="60"/>
      <c r="D1" s="60"/>
      <c r="E1" s="60"/>
      <c r="F1" s="60"/>
      <c r="G1" s="60"/>
      <c r="H1" s="60"/>
    </row>
    <row r="2" spans="1:8" ht="62.25" customHeight="1">
      <c r="A2" s="259" t="s">
        <v>8</v>
      </c>
      <c r="B2" s="86" t="s">
        <v>463</v>
      </c>
      <c r="C2" s="86" t="s">
        <v>332</v>
      </c>
      <c r="D2" s="259" t="s">
        <v>875</v>
      </c>
      <c r="E2" s="86" t="s">
        <v>464</v>
      </c>
      <c r="F2" s="86" t="s">
        <v>465</v>
      </c>
      <c r="G2" s="86" t="s">
        <v>876</v>
      </c>
      <c r="H2" s="86" t="s">
        <v>335</v>
      </c>
    </row>
    <row r="3" spans="1:8" ht="15.75">
      <c r="A3" s="260">
        <v>1</v>
      </c>
      <c r="B3" s="86">
        <v>2</v>
      </c>
      <c r="C3" s="86">
        <v>3</v>
      </c>
      <c r="D3" s="260">
        <v>4</v>
      </c>
      <c r="E3" s="86">
        <v>5</v>
      </c>
      <c r="F3" s="86">
        <v>6</v>
      </c>
      <c r="G3" s="86">
        <v>7</v>
      </c>
      <c r="H3" s="86">
        <v>8</v>
      </c>
    </row>
    <row r="4" spans="1:8" s="265" customFormat="1" ht="24.75">
      <c r="A4" s="338">
        <v>1</v>
      </c>
      <c r="B4" s="339" t="s">
        <v>877</v>
      </c>
      <c r="C4" s="339"/>
      <c r="D4" s="339"/>
      <c r="E4" s="339"/>
      <c r="F4" s="339"/>
      <c r="G4" s="339"/>
      <c r="H4" s="340"/>
    </row>
    <row r="5" spans="1:8" ht="14.25">
      <c r="A5" s="338"/>
      <c r="B5" s="339" t="s">
        <v>878</v>
      </c>
      <c r="C5" s="339">
        <v>154</v>
      </c>
      <c r="D5" s="339">
        <v>3</v>
      </c>
      <c r="E5" s="339">
        <v>0.5</v>
      </c>
      <c r="F5" s="339">
        <v>1</v>
      </c>
      <c r="G5" s="339" t="s">
        <v>618</v>
      </c>
      <c r="H5" s="340"/>
    </row>
    <row r="6" spans="1:8" ht="14.25">
      <c r="A6" s="338"/>
      <c r="B6" s="339" t="s">
        <v>879</v>
      </c>
      <c r="C6" s="339">
        <v>35</v>
      </c>
      <c r="D6" s="339">
        <v>4</v>
      </c>
      <c r="E6" s="339" t="s">
        <v>880</v>
      </c>
      <c r="F6" s="339">
        <v>1</v>
      </c>
      <c r="G6" s="339" t="s">
        <v>546</v>
      </c>
      <c r="H6" s="340"/>
    </row>
    <row r="7" spans="1:8" ht="15" customHeight="1">
      <c r="A7" s="338"/>
      <c r="B7" s="339" t="s">
        <v>881</v>
      </c>
      <c r="C7" s="339">
        <v>6</v>
      </c>
      <c r="D7" s="339">
        <v>6</v>
      </c>
      <c r="E7" s="339" t="s">
        <v>880</v>
      </c>
      <c r="F7" s="339">
        <v>0.5</v>
      </c>
      <c r="G7" s="339" t="s">
        <v>546</v>
      </c>
      <c r="H7" s="340"/>
    </row>
    <row r="8" spans="1:8" ht="14.25">
      <c r="A8" s="338"/>
      <c r="B8" s="339" t="s">
        <v>882</v>
      </c>
      <c r="C8" s="339">
        <v>0.4</v>
      </c>
      <c r="D8" s="339">
        <v>2</v>
      </c>
      <c r="E8" s="339" t="s">
        <v>883</v>
      </c>
      <c r="F8" s="339">
        <v>1</v>
      </c>
      <c r="G8" s="339" t="s">
        <v>546</v>
      </c>
      <c r="H8" s="340"/>
    </row>
    <row r="9" spans="1:13" s="265" customFormat="1" ht="24.75">
      <c r="A9" s="338">
        <v>2</v>
      </c>
      <c r="B9" s="341" t="s">
        <v>884</v>
      </c>
      <c r="C9" s="339"/>
      <c r="D9" s="339"/>
      <c r="E9" s="339"/>
      <c r="F9" s="339"/>
      <c r="G9" s="339"/>
      <c r="H9" s="340"/>
      <c r="I9" s="342"/>
      <c r="J9" s="342"/>
      <c r="K9" s="342"/>
      <c r="L9" s="342"/>
      <c r="M9" s="342"/>
    </row>
    <row r="10" spans="1:8" ht="14.25">
      <c r="A10" s="338"/>
      <c r="B10" s="339" t="s">
        <v>885</v>
      </c>
      <c r="C10" s="339">
        <v>154</v>
      </c>
      <c r="D10" s="339">
        <v>1</v>
      </c>
      <c r="E10" s="339">
        <v>0.5</v>
      </c>
      <c r="F10" s="339">
        <v>1</v>
      </c>
      <c r="G10" s="339" t="s">
        <v>618</v>
      </c>
      <c r="H10" s="340"/>
    </row>
    <row r="11" spans="1:8" ht="14.25">
      <c r="A11" s="338"/>
      <c r="B11" s="339" t="s">
        <v>886</v>
      </c>
      <c r="C11" s="339">
        <v>35</v>
      </c>
      <c r="D11" s="339">
        <v>9</v>
      </c>
      <c r="E11" s="339" t="s">
        <v>880</v>
      </c>
      <c r="F11" s="339">
        <v>1</v>
      </c>
      <c r="G11" s="339" t="s">
        <v>478</v>
      </c>
      <c r="H11" s="340"/>
    </row>
    <row r="12" spans="1:8" ht="14.25">
      <c r="A12" s="338"/>
      <c r="B12" s="339" t="s">
        <v>887</v>
      </c>
      <c r="C12" s="339">
        <v>10</v>
      </c>
      <c r="D12" s="339">
        <v>10</v>
      </c>
      <c r="E12" s="339" t="s">
        <v>880</v>
      </c>
      <c r="F12" s="339">
        <v>1</v>
      </c>
      <c r="G12" s="339" t="s">
        <v>546</v>
      </c>
      <c r="H12" s="340"/>
    </row>
    <row r="13" spans="1:8" ht="14.25">
      <c r="A13" s="338"/>
      <c r="B13" s="339" t="s">
        <v>888</v>
      </c>
      <c r="C13" s="339">
        <v>0.4</v>
      </c>
      <c r="D13" s="339">
        <v>2</v>
      </c>
      <c r="E13" s="339" t="s">
        <v>883</v>
      </c>
      <c r="F13" s="339">
        <v>2</v>
      </c>
      <c r="G13" s="339" t="s">
        <v>546</v>
      </c>
      <c r="H13" s="340"/>
    </row>
    <row r="14" spans="1:8" ht="24.75">
      <c r="A14" s="338">
        <v>3</v>
      </c>
      <c r="B14" s="341" t="s">
        <v>889</v>
      </c>
      <c r="C14" s="339"/>
      <c r="D14" s="339"/>
      <c r="E14" s="339"/>
      <c r="F14" s="339"/>
      <c r="G14" s="339"/>
      <c r="H14" s="340"/>
    </row>
    <row r="15" spans="1:8" ht="14.25">
      <c r="A15" s="338"/>
      <c r="B15" s="339" t="s">
        <v>890</v>
      </c>
      <c r="C15" s="339">
        <v>154</v>
      </c>
      <c r="D15" s="339">
        <v>2</v>
      </c>
      <c r="E15" s="339">
        <v>0.5</v>
      </c>
      <c r="F15" s="339">
        <v>1</v>
      </c>
      <c r="G15" s="339" t="s">
        <v>618</v>
      </c>
      <c r="H15" s="340"/>
    </row>
    <row r="16" spans="1:8" ht="14.25">
      <c r="A16" s="338"/>
      <c r="B16" s="339" t="s">
        <v>891</v>
      </c>
      <c r="C16" s="339">
        <v>35</v>
      </c>
      <c r="D16" s="339">
        <v>8</v>
      </c>
      <c r="E16" s="339" t="s">
        <v>880</v>
      </c>
      <c r="F16" s="339">
        <v>1</v>
      </c>
      <c r="G16" s="339" t="s">
        <v>478</v>
      </c>
      <c r="H16" s="340"/>
    </row>
    <row r="17" spans="1:8" ht="14.25">
      <c r="A17" s="338"/>
      <c r="B17" s="339" t="s">
        <v>892</v>
      </c>
      <c r="C17" s="339">
        <v>10</v>
      </c>
      <c r="D17" s="339">
        <v>15</v>
      </c>
      <c r="E17" s="339" t="s">
        <v>880</v>
      </c>
      <c r="F17" s="339">
        <v>1</v>
      </c>
      <c r="G17" s="339" t="s">
        <v>478</v>
      </c>
      <c r="H17" s="340"/>
    </row>
    <row r="18" spans="1:8" ht="14.25">
      <c r="A18" s="338"/>
      <c r="B18" s="339" t="s">
        <v>893</v>
      </c>
      <c r="C18" s="339">
        <v>0.4</v>
      </c>
      <c r="D18" s="339">
        <v>1</v>
      </c>
      <c r="E18" s="339" t="s">
        <v>883</v>
      </c>
      <c r="F18" s="339">
        <v>2</v>
      </c>
      <c r="G18" s="339" t="s">
        <v>546</v>
      </c>
      <c r="H18" s="340"/>
    </row>
    <row r="19" spans="1:8" ht="24.75">
      <c r="A19" s="338">
        <v>4</v>
      </c>
      <c r="B19" s="341" t="s">
        <v>894</v>
      </c>
      <c r="C19" s="339"/>
      <c r="D19" s="339"/>
      <c r="E19" s="339"/>
      <c r="F19" s="339"/>
      <c r="G19" s="339"/>
      <c r="H19" s="340"/>
    </row>
    <row r="20" spans="1:8" ht="14.25">
      <c r="A20" s="338"/>
      <c r="B20" s="339" t="s">
        <v>895</v>
      </c>
      <c r="C20" s="339">
        <v>154</v>
      </c>
      <c r="D20" s="339">
        <v>2</v>
      </c>
      <c r="E20" s="339">
        <v>0.5</v>
      </c>
      <c r="F20" s="339">
        <v>1</v>
      </c>
      <c r="G20" s="339" t="s">
        <v>618</v>
      </c>
      <c r="H20" s="340"/>
    </row>
    <row r="21" spans="1:8" ht="14.25">
      <c r="A21" s="338"/>
      <c r="B21" s="339" t="s">
        <v>891</v>
      </c>
      <c r="C21" s="339">
        <v>35</v>
      </c>
      <c r="D21" s="339">
        <v>8</v>
      </c>
      <c r="E21" s="339" t="s">
        <v>880</v>
      </c>
      <c r="F21" s="339">
        <v>1</v>
      </c>
      <c r="G21" s="339" t="s">
        <v>478</v>
      </c>
      <c r="H21" s="340"/>
    </row>
    <row r="22" spans="1:8" ht="14.25">
      <c r="A22" s="338"/>
      <c r="B22" s="339" t="s">
        <v>896</v>
      </c>
      <c r="C22" s="339">
        <v>10</v>
      </c>
      <c r="D22" s="339">
        <v>7</v>
      </c>
      <c r="E22" s="339" t="s">
        <v>880</v>
      </c>
      <c r="F22" s="339">
        <v>1</v>
      </c>
      <c r="G22" s="339" t="s">
        <v>478</v>
      </c>
      <c r="H22" s="340"/>
    </row>
    <row r="23" spans="1:8" ht="14.25">
      <c r="A23" s="338"/>
      <c r="B23" s="339" t="s">
        <v>888</v>
      </c>
      <c r="C23" s="339">
        <v>0.4</v>
      </c>
      <c r="D23" s="339">
        <v>2</v>
      </c>
      <c r="E23" s="339" t="s">
        <v>883</v>
      </c>
      <c r="F23" s="339">
        <v>2</v>
      </c>
      <c r="G23" s="339" t="s">
        <v>546</v>
      </c>
      <c r="H23" s="340"/>
    </row>
    <row r="24" spans="1:8" ht="24.75">
      <c r="A24" s="338">
        <v>5</v>
      </c>
      <c r="B24" s="341" t="s">
        <v>897</v>
      </c>
      <c r="C24" s="339"/>
      <c r="D24" s="339"/>
      <c r="E24" s="339"/>
      <c r="F24" s="339"/>
      <c r="G24" s="339"/>
      <c r="H24" s="340"/>
    </row>
    <row r="25" spans="1:8" ht="14.25">
      <c r="A25" s="338"/>
      <c r="B25" s="339" t="s">
        <v>898</v>
      </c>
      <c r="C25" s="339">
        <v>150</v>
      </c>
      <c r="D25" s="339">
        <v>6</v>
      </c>
      <c r="E25" s="339">
        <v>0.5</v>
      </c>
      <c r="F25" s="339">
        <v>0.5</v>
      </c>
      <c r="G25" s="339" t="s">
        <v>478</v>
      </c>
      <c r="H25" s="340"/>
    </row>
    <row r="26" spans="1:8" ht="14.25">
      <c r="A26" s="338"/>
      <c r="B26" s="339" t="s">
        <v>899</v>
      </c>
      <c r="C26" s="339">
        <v>35</v>
      </c>
      <c r="D26" s="339">
        <v>6</v>
      </c>
      <c r="E26" s="339" t="s">
        <v>880</v>
      </c>
      <c r="F26" s="339">
        <v>0.5</v>
      </c>
      <c r="G26" s="339" t="s">
        <v>478</v>
      </c>
      <c r="H26" s="340"/>
    </row>
    <row r="27" spans="1:8" ht="14.25">
      <c r="A27" s="338"/>
      <c r="B27" s="339" t="s">
        <v>900</v>
      </c>
      <c r="C27" s="339">
        <v>10</v>
      </c>
      <c r="D27" s="339">
        <v>9</v>
      </c>
      <c r="E27" s="339" t="s">
        <v>880</v>
      </c>
      <c r="F27" s="339">
        <v>0.5</v>
      </c>
      <c r="G27" s="339" t="s">
        <v>478</v>
      </c>
      <c r="H27" s="340"/>
    </row>
    <row r="28" spans="1:8" ht="14.25">
      <c r="A28" s="338"/>
      <c r="B28" s="339" t="s">
        <v>888</v>
      </c>
      <c r="C28" s="339">
        <v>0.4</v>
      </c>
      <c r="D28" s="339">
        <v>2</v>
      </c>
      <c r="E28" s="339" t="s">
        <v>883</v>
      </c>
      <c r="F28" s="339">
        <v>2</v>
      </c>
      <c r="G28" s="339" t="s">
        <v>478</v>
      </c>
      <c r="H28" s="340"/>
    </row>
    <row r="29" spans="1:8" ht="24.75">
      <c r="A29" s="338">
        <v>6</v>
      </c>
      <c r="B29" s="341" t="s">
        <v>901</v>
      </c>
      <c r="C29" s="339"/>
      <c r="D29" s="339"/>
      <c r="E29" s="339"/>
      <c r="F29" s="339"/>
      <c r="G29" s="339"/>
      <c r="H29" s="340"/>
    </row>
    <row r="30" spans="1:8" ht="14.25">
      <c r="A30" s="338"/>
      <c r="B30" s="339" t="s">
        <v>899</v>
      </c>
      <c r="C30" s="339">
        <v>35</v>
      </c>
      <c r="D30" s="339">
        <v>6</v>
      </c>
      <c r="E30" s="339" t="s">
        <v>880</v>
      </c>
      <c r="F30" s="339">
        <v>0.5</v>
      </c>
      <c r="G30" s="339" t="s">
        <v>478</v>
      </c>
      <c r="H30" s="340"/>
    </row>
    <row r="31" spans="1:8" ht="14.25">
      <c r="A31" s="338"/>
      <c r="B31" s="339" t="s">
        <v>898</v>
      </c>
      <c r="C31" s="339">
        <v>10</v>
      </c>
      <c r="D31" s="339">
        <v>4</v>
      </c>
      <c r="E31" s="339" t="s">
        <v>880</v>
      </c>
      <c r="F31" s="339">
        <v>0.5</v>
      </c>
      <c r="G31" s="339" t="s">
        <v>478</v>
      </c>
      <c r="H31" s="340"/>
    </row>
    <row r="32" spans="1:8" ht="24.75">
      <c r="A32" s="338">
        <v>7</v>
      </c>
      <c r="B32" s="341" t="s">
        <v>902</v>
      </c>
      <c r="C32" s="339"/>
      <c r="D32" s="339"/>
      <c r="E32" s="339"/>
      <c r="F32" s="339"/>
      <c r="G32" s="339"/>
      <c r="H32" s="340"/>
    </row>
    <row r="33" spans="1:8" ht="14.25">
      <c r="A33" s="338"/>
      <c r="B33" s="339" t="s">
        <v>903</v>
      </c>
      <c r="C33" s="339">
        <v>150</v>
      </c>
      <c r="D33" s="339">
        <v>1</v>
      </c>
      <c r="E33" s="339">
        <v>0.5</v>
      </c>
      <c r="F33" s="339">
        <v>0.5</v>
      </c>
      <c r="G33" s="339" t="s">
        <v>478</v>
      </c>
      <c r="H33" s="340"/>
    </row>
    <row r="34" spans="1:8" ht="14.25">
      <c r="A34" s="338"/>
      <c r="B34" s="339" t="s">
        <v>904</v>
      </c>
      <c r="C34" s="339">
        <v>10</v>
      </c>
      <c r="D34" s="339">
        <v>20</v>
      </c>
      <c r="E34" s="339" t="s">
        <v>880</v>
      </c>
      <c r="F34" s="339">
        <v>1</v>
      </c>
      <c r="G34" s="339" t="s">
        <v>478</v>
      </c>
      <c r="H34" s="340"/>
    </row>
    <row r="35" spans="1:8" ht="14.25">
      <c r="A35" s="338"/>
      <c r="B35" s="339" t="s">
        <v>888</v>
      </c>
      <c r="C35" s="339">
        <v>0.4</v>
      </c>
      <c r="D35" s="339">
        <v>2</v>
      </c>
      <c r="E35" s="339" t="s">
        <v>883</v>
      </c>
      <c r="F35" s="339">
        <v>2</v>
      </c>
      <c r="G35" s="339" t="s">
        <v>478</v>
      </c>
      <c r="H35" s="340"/>
    </row>
    <row r="36" spans="1:8" ht="24.75">
      <c r="A36" s="338">
        <v>8</v>
      </c>
      <c r="B36" s="341" t="s">
        <v>905</v>
      </c>
      <c r="C36" s="339"/>
      <c r="D36" s="339"/>
      <c r="E36" s="339"/>
      <c r="F36" s="339"/>
      <c r="G36" s="339"/>
      <c r="H36" s="340"/>
    </row>
    <row r="37" spans="1:8" ht="14.25">
      <c r="A37" s="338"/>
      <c r="B37" s="339" t="s">
        <v>899</v>
      </c>
      <c r="C37" s="339">
        <v>35</v>
      </c>
      <c r="D37" s="339">
        <v>6</v>
      </c>
      <c r="E37" s="339" t="s">
        <v>880</v>
      </c>
      <c r="F37" s="339">
        <v>1</v>
      </c>
      <c r="G37" s="339" t="s">
        <v>478</v>
      </c>
      <c r="H37" s="340"/>
    </row>
    <row r="38" spans="1:8" ht="14.25">
      <c r="A38" s="338"/>
      <c r="B38" s="339" t="s">
        <v>906</v>
      </c>
      <c r="C38" s="339">
        <v>10</v>
      </c>
      <c r="D38" s="339">
        <v>22</v>
      </c>
      <c r="E38" s="339" t="s">
        <v>880</v>
      </c>
      <c r="F38" s="339">
        <v>1</v>
      </c>
      <c r="G38" s="339" t="s">
        <v>478</v>
      </c>
      <c r="H38" s="340"/>
    </row>
    <row r="39" spans="1:8" ht="14.25">
      <c r="A39" s="338"/>
      <c r="B39" s="339" t="s">
        <v>888</v>
      </c>
      <c r="C39" s="339">
        <v>0.4</v>
      </c>
      <c r="D39" s="339">
        <v>2</v>
      </c>
      <c r="E39" s="339" t="s">
        <v>883</v>
      </c>
      <c r="F39" s="339">
        <v>2</v>
      </c>
      <c r="G39" s="339" t="s">
        <v>478</v>
      </c>
      <c r="H39" s="340"/>
    </row>
    <row r="40" spans="1:8" ht="24.75">
      <c r="A40" s="338">
        <v>9</v>
      </c>
      <c r="B40" s="341" t="s">
        <v>907</v>
      </c>
      <c r="C40" s="339"/>
      <c r="D40" s="339"/>
      <c r="E40" s="339"/>
      <c r="F40" s="339"/>
      <c r="G40" s="339"/>
      <c r="H40" s="340"/>
    </row>
    <row r="41" spans="1:8" ht="14.25">
      <c r="A41" s="338"/>
      <c r="B41" s="339" t="s">
        <v>893</v>
      </c>
      <c r="C41" s="339">
        <v>154</v>
      </c>
      <c r="D41" s="339">
        <v>2</v>
      </c>
      <c r="E41" s="339">
        <v>0.5</v>
      </c>
      <c r="F41" s="339">
        <v>0.5</v>
      </c>
      <c r="G41" s="339" t="s">
        <v>478</v>
      </c>
      <c r="H41" s="340"/>
    </row>
    <row r="42" spans="1:8" ht="14.25">
      <c r="A42" s="338"/>
      <c r="B42" s="339" t="s">
        <v>908</v>
      </c>
      <c r="C42" s="339">
        <v>35</v>
      </c>
      <c r="D42" s="339">
        <v>11</v>
      </c>
      <c r="E42" s="339" t="s">
        <v>880</v>
      </c>
      <c r="F42" s="339">
        <v>0.5</v>
      </c>
      <c r="G42" s="339" t="s">
        <v>478</v>
      </c>
      <c r="H42" s="340"/>
    </row>
    <row r="43" spans="1:8" ht="14.25">
      <c r="A43" s="338"/>
      <c r="B43" s="339" t="s">
        <v>898</v>
      </c>
      <c r="C43" s="339">
        <v>10</v>
      </c>
      <c r="D43" s="339">
        <v>4</v>
      </c>
      <c r="E43" s="339" t="s">
        <v>880</v>
      </c>
      <c r="F43" s="339">
        <v>0.5</v>
      </c>
      <c r="G43" s="339" t="s">
        <v>478</v>
      </c>
      <c r="H43" s="340"/>
    </row>
    <row r="44" spans="1:8" ht="14.25">
      <c r="A44" s="338"/>
      <c r="B44" s="339" t="s">
        <v>888</v>
      </c>
      <c r="C44" s="339">
        <v>0.4</v>
      </c>
      <c r="D44" s="339">
        <v>2</v>
      </c>
      <c r="E44" s="339" t="s">
        <v>883</v>
      </c>
      <c r="F44" s="339">
        <v>2</v>
      </c>
      <c r="G44" s="339" t="s">
        <v>546</v>
      </c>
      <c r="H44" s="340"/>
    </row>
    <row r="45" spans="1:8" ht="24.75">
      <c r="A45" s="338">
        <v>10</v>
      </c>
      <c r="B45" s="341" t="s">
        <v>909</v>
      </c>
      <c r="C45" s="339"/>
      <c r="D45" s="339"/>
      <c r="E45" s="339"/>
      <c r="F45" s="339"/>
      <c r="G45" s="339"/>
      <c r="H45" s="340"/>
    </row>
    <row r="46" spans="1:8" ht="14.25">
      <c r="A46" s="338"/>
      <c r="B46" s="339" t="s">
        <v>891</v>
      </c>
      <c r="C46" s="339">
        <v>150</v>
      </c>
      <c r="D46" s="339">
        <v>10</v>
      </c>
      <c r="E46" s="339">
        <v>0.5</v>
      </c>
      <c r="F46" s="339">
        <v>0.5</v>
      </c>
      <c r="G46" s="339" t="s">
        <v>546</v>
      </c>
      <c r="H46" s="340"/>
    </row>
    <row r="47" spans="1:8" ht="14.25">
      <c r="A47" s="338"/>
      <c r="B47" s="339" t="s">
        <v>886</v>
      </c>
      <c r="C47" s="339">
        <v>35</v>
      </c>
      <c r="D47" s="339">
        <v>9</v>
      </c>
      <c r="E47" s="339" t="s">
        <v>880</v>
      </c>
      <c r="F47" s="339">
        <v>0.5</v>
      </c>
      <c r="G47" s="339" t="s">
        <v>478</v>
      </c>
      <c r="H47" s="340"/>
    </row>
    <row r="48" spans="1:8" ht="14.25">
      <c r="A48" s="338"/>
      <c r="B48" s="339" t="s">
        <v>886</v>
      </c>
      <c r="C48" s="339">
        <v>10</v>
      </c>
      <c r="D48" s="339">
        <v>9</v>
      </c>
      <c r="E48" s="339" t="s">
        <v>880</v>
      </c>
      <c r="F48" s="339">
        <v>0.5</v>
      </c>
      <c r="G48" s="339" t="s">
        <v>546</v>
      </c>
      <c r="H48" s="340"/>
    </row>
    <row r="49" spans="1:8" ht="24.75">
      <c r="A49" s="338">
        <v>11</v>
      </c>
      <c r="B49" s="341" t="s">
        <v>910</v>
      </c>
      <c r="C49" s="339"/>
      <c r="D49" s="339"/>
      <c r="E49" s="339"/>
      <c r="F49" s="339"/>
      <c r="G49" s="339"/>
      <c r="H49" s="340"/>
    </row>
    <row r="50" spans="1:8" ht="14.25">
      <c r="A50" s="338"/>
      <c r="B50" s="339" t="s">
        <v>886</v>
      </c>
      <c r="C50" s="339">
        <v>150</v>
      </c>
      <c r="D50" s="339">
        <v>10</v>
      </c>
      <c r="E50" s="339">
        <v>0.5</v>
      </c>
      <c r="F50" s="339">
        <v>0.5</v>
      </c>
      <c r="G50" s="339" t="s">
        <v>478</v>
      </c>
      <c r="H50" s="340"/>
    </row>
    <row r="51" spans="1:8" ht="14.25">
      <c r="A51" s="338"/>
      <c r="B51" s="339" t="s">
        <v>908</v>
      </c>
      <c r="C51" s="339">
        <v>35</v>
      </c>
      <c r="D51" s="339">
        <v>12</v>
      </c>
      <c r="E51" s="339" t="s">
        <v>880</v>
      </c>
      <c r="F51" s="339">
        <v>0.5</v>
      </c>
      <c r="G51" s="339" t="s">
        <v>478</v>
      </c>
      <c r="H51" s="340"/>
    </row>
    <row r="52" spans="1:8" ht="14.25">
      <c r="A52" s="338"/>
      <c r="B52" s="339" t="s">
        <v>911</v>
      </c>
      <c r="C52" s="339">
        <v>6</v>
      </c>
      <c r="D52" s="339">
        <v>34</v>
      </c>
      <c r="E52" s="339" t="s">
        <v>880</v>
      </c>
      <c r="F52" s="339">
        <v>0.5</v>
      </c>
      <c r="G52" s="339" t="s">
        <v>478</v>
      </c>
      <c r="H52" s="340"/>
    </row>
    <row r="53" spans="1:8" ht="24.75">
      <c r="A53" s="338">
        <v>12</v>
      </c>
      <c r="B53" s="341" t="s">
        <v>912</v>
      </c>
      <c r="C53" s="339"/>
      <c r="D53" s="339"/>
      <c r="E53" s="339"/>
      <c r="F53" s="339"/>
      <c r="G53" s="339"/>
      <c r="H53" s="340"/>
    </row>
    <row r="54" spans="1:8" ht="14.25">
      <c r="A54" s="338"/>
      <c r="B54" s="339" t="s">
        <v>896</v>
      </c>
      <c r="C54" s="339">
        <v>35</v>
      </c>
      <c r="D54" s="339">
        <v>7</v>
      </c>
      <c r="E54" s="339" t="s">
        <v>880</v>
      </c>
      <c r="F54" s="339">
        <v>0.5</v>
      </c>
      <c r="G54" s="339" t="s">
        <v>546</v>
      </c>
      <c r="H54" s="340"/>
    </row>
    <row r="55" spans="1:8" ht="14.25">
      <c r="A55" s="338"/>
      <c r="B55" s="339" t="s">
        <v>913</v>
      </c>
      <c r="C55" s="339">
        <v>10</v>
      </c>
      <c r="D55" s="339">
        <v>27</v>
      </c>
      <c r="E55" s="339" t="s">
        <v>880</v>
      </c>
      <c r="F55" s="339">
        <v>0.5</v>
      </c>
      <c r="G55" s="339" t="s">
        <v>478</v>
      </c>
      <c r="H55" s="340"/>
    </row>
    <row r="56" spans="1:8" ht="14.25">
      <c r="A56" s="338"/>
      <c r="B56" s="339" t="s">
        <v>893</v>
      </c>
      <c r="C56" s="339">
        <v>0.4</v>
      </c>
      <c r="D56" s="339">
        <v>2</v>
      </c>
      <c r="E56" s="339" t="s">
        <v>883</v>
      </c>
      <c r="F56" s="339">
        <v>2</v>
      </c>
      <c r="G56" s="339" t="s">
        <v>546</v>
      </c>
      <c r="H56" s="340"/>
    </row>
    <row r="57" spans="1:8" ht="24.75">
      <c r="A57" s="338">
        <v>13</v>
      </c>
      <c r="B57" s="341" t="s">
        <v>914</v>
      </c>
      <c r="C57" s="339"/>
      <c r="D57" s="339"/>
      <c r="E57" s="339"/>
      <c r="F57" s="339"/>
      <c r="G57" s="339"/>
      <c r="H57" s="340"/>
    </row>
    <row r="58" spans="1:8" ht="14.25">
      <c r="A58" s="338"/>
      <c r="B58" s="339" t="s">
        <v>888</v>
      </c>
      <c r="C58" s="339">
        <v>150</v>
      </c>
      <c r="D58" s="339">
        <v>2</v>
      </c>
      <c r="E58" s="339">
        <v>0.5</v>
      </c>
      <c r="F58" s="339">
        <v>0.5</v>
      </c>
      <c r="G58" s="339" t="s">
        <v>546</v>
      </c>
      <c r="H58" s="340"/>
    </row>
    <row r="59" spans="1:8" ht="14.25">
      <c r="A59" s="338"/>
      <c r="B59" s="339" t="s">
        <v>896</v>
      </c>
      <c r="C59" s="339">
        <v>35</v>
      </c>
      <c r="D59" s="339">
        <v>7</v>
      </c>
      <c r="E59" s="339" t="s">
        <v>880</v>
      </c>
      <c r="F59" s="339">
        <v>0.5</v>
      </c>
      <c r="G59" s="339" t="s">
        <v>546</v>
      </c>
      <c r="H59" s="340"/>
    </row>
    <row r="60" spans="1:8" ht="14.25">
      <c r="A60" s="338"/>
      <c r="B60" s="339" t="s">
        <v>915</v>
      </c>
      <c r="C60" s="339">
        <v>10</v>
      </c>
      <c r="D60" s="339">
        <v>6</v>
      </c>
      <c r="E60" s="339" t="s">
        <v>880</v>
      </c>
      <c r="F60" s="339">
        <v>0.5</v>
      </c>
      <c r="G60" s="339" t="s">
        <v>546</v>
      </c>
      <c r="H60" s="340"/>
    </row>
    <row r="61" spans="1:8" ht="14.25">
      <c r="A61" s="338"/>
      <c r="B61" s="339" t="s">
        <v>888</v>
      </c>
      <c r="C61" s="339">
        <v>0.4</v>
      </c>
      <c r="D61" s="339">
        <v>2</v>
      </c>
      <c r="E61" s="339" t="s">
        <v>883</v>
      </c>
      <c r="F61" s="339">
        <v>2</v>
      </c>
      <c r="G61" s="339" t="s">
        <v>546</v>
      </c>
      <c r="H61" s="340"/>
    </row>
    <row r="62" spans="1:8" ht="24.75">
      <c r="A62" s="338">
        <v>14</v>
      </c>
      <c r="B62" s="339" t="s">
        <v>916</v>
      </c>
      <c r="C62" s="339"/>
      <c r="D62" s="339"/>
      <c r="E62" s="339"/>
      <c r="F62" s="339"/>
      <c r="G62" s="339"/>
      <c r="H62" s="340"/>
    </row>
    <row r="63" spans="1:8" ht="14.25">
      <c r="A63" s="338"/>
      <c r="B63" s="339" t="s">
        <v>891</v>
      </c>
      <c r="C63" s="339">
        <v>35</v>
      </c>
      <c r="D63" s="339">
        <v>8</v>
      </c>
      <c r="E63" s="339" t="s">
        <v>880</v>
      </c>
      <c r="F63" s="339">
        <v>1</v>
      </c>
      <c r="G63" s="339" t="s">
        <v>546</v>
      </c>
      <c r="H63" s="340"/>
    </row>
    <row r="64" spans="1:8" ht="14.25">
      <c r="A64" s="338"/>
      <c r="B64" s="339" t="s">
        <v>908</v>
      </c>
      <c r="C64" s="339">
        <v>10</v>
      </c>
      <c r="D64" s="339">
        <v>11</v>
      </c>
      <c r="E64" s="339" t="s">
        <v>880</v>
      </c>
      <c r="F64" s="339">
        <v>1</v>
      </c>
      <c r="G64" s="339" t="s">
        <v>546</v>
      </c>
      <c r="H64" s="340"/>
    </row>
    <row r="65" spans="1:8" ht="14.25">
      <c r="A65" s="338"/>
      <c r="B65" s="339" t="s">
        <v>898</v>
      </c>
      <c r="C65" s="339">
        <v>0.4</v>
      </c>
      <c r="D65" s="339">
        <v>4</v>
      </c>
      <c r="E65" s="339" t="s">
        <v>883</v>
      </c>
      <c r="F65" s="339">
        <v>2</v>
      </c>
      <c r="G65" s="339" t="s">
        <v>546</v>
      </c>
      <c r="H65" s="340"/>
    </row>
    <row r="66" spans="1:8" ht="24.75">
      <c r="A66" s="338">
        <v>15</v>
      </c>
      <c r="B66" s="341" t="s">
        <v>917</v>
      </c>
      <c r="C66" s="339"/>
      <c r="D66" s="339"/>
      <c r="E66" s="339"/>
      <c r="F66" s="339"/>
      <c r="G66" s="339"/>
      <c r="H66" s="340"/>
    </row>
    <row r="67" spans="1:8" ht="14.25">
      <c r="A67" s="338"/>
      <c r="B67" s="339" t="s">
        <v>886</v>
      </c>
      <c r="C67" s="339">
        <v>35</v>
      </c>
      <c r="D67" s="339">
        <v>9</v>
      </c>
      <c r="E67" s="339" t="s">
        <v>880</v>
      </c>
      <c r="F67" s="339">
        <v>1</v>
      </c>
      <c r="G67" s="339" t="s">
        <v>478</v>
      </c>
      <c r="H67" s="340"/>
    </row>
    <row r="68" spans="1:8" ht="14.25">
      <c r="A68" s="338"/>
      <c r="B68" s="339" t="s">
        <v>888</v>
      </c>
      <c r="C68" s="339">
        <v>0.4</v>
      </c>
      <c r="D68" s="339">
        <v>2</v>
      </c>
      <c r="E68" s="339" t="s">
        <v>883</v>
      </c>
      <c r="F68" s="339">
        <v>2</v>
      </c>
      <c r="G68" s="339" t="s">
        <v>546</v>
      </c>
      <c r="H68" s="340"/>
    </row>
    <row r="69" spans="1:8" ht="24.75">
      <c r="A69" s="338">
        <v>16</v>
      </c>
      <c r="B69" s="341" t="s">
        <v>918</v>
      </c>
      <c r="C69" s="339"/>
      <c r="D69" s="339"/>
      <c r="E69" s="339"/>
      <c r="F69" s="339"/>
      <c r="G69" s="339"/>
      <c r="H69" s="340"/>
    </row>
    <row r="70" spans="1:8" ht="14.25">
      <c r="A70" s="338"/>
      <c r="B70" s="339" t="s">
        <v>886</v>
      </c>
      <c r="C70" s="339">
        <v>35</v>
      </c>
      <c r="D70" s="339">
        <v>9</v>
      </c>
      <c r="E70" s="339" t="s">
        <v>880</v>
      </c>
      <c r="F70" s="339">
        <v>0.5</v>
      </c>
      <c r="G70" s="339" t="s">
        <v>478</v>
      </c>
      <c r="H70" s="340"/>
    </row>
    <row r="71" spans="1:8" ht="14.25">
      <c r="A71" s="338"/>
      <c r="B71" s="339" t="s">
        <v>899</v>
      </c>
      <c r="C71" s="339">
        <v>10</v>
      </c>
      <c r="D71" s="339">
        <v>6</v>
      </c>
      <c r="E71" s="339" t="s">
        <v>880</v>
      </c>
      <c r="F71" s="339">
        <v>0.5</v>
      </c>
      <c r="G71" s="339" t="s">
        <v>546</v>
      </c>
      <c r="H71" s="340"/>
    </row>
    <row r="72" spans="1:8" ht="24.75">
      <c r="A72" s="338">
        <v>17</v>
      </c>
      <c r="B72" s="341" t="s">
        <v>919</v>
      </c>
      <c r="C72" s="339"/>
      <c r="D72" s="339"/>
      <c r="E72" s="339"/>
      <c r="F72" s="339"/>
      <c r="G72" s="339"/>
      <c r="H72" s="340"/>
    </row>
    <row r="73" spans="1:8" ht="14.25">
      <c r="A73" s="338"/>
      <c r="B73" s="339" t="s">
        <v>899</v>
      </c>
      <c r="C73" s="339">
        <v>35</v>
      </c>
      <c r="D73" s="339">
        <v>6</v>
      </c>
      <c r="E73" s="339" t="s">
        <v>880</v>
      </c>
      <c r="F73" s="339">
        <v>0.5</v>
      </c>
      <c r="G73" s="339" t="s">
        <v>546</v>
      </c>
      <c r="H73" s="340"/>
    </row>
    <row r="74" spans="1:8" ht="14.25">
      <c r="A74" s="338"/>
      <c r="B74" s="339" t="s">
        <v>920</v>
      </c>
      <c r="C74" s="339">
        <v>10</v>
      </c>
      <c r="D74" s="339">
        <v>14</v>
      </c>
      <c r="E74" s="339" t="s">
        <v>880</v>
      </c>
      <c r="F74" s="339">
        <v>0.5</v>
      </c>
      <c r="G74" s="339" t="s">
        <v>546</v>
      </c>
      <c r="H74" s="340"/>
    </row>
    <row r="75" spans="1:8" ht="14.25">
      <c r="A75" s="338"/>
      <c r="B75" s="339" t="s">
        <v>888</v>
      </c>
      <c r="C75" s="339">
        <v>0.4</v>
      </c>
      <c r="D75" s="339">
        <v>2</v>
      </c>
      <c r="E75" s="339" t="s">
        <v>883</v>
      </c>
      <c r="F75" s="339">
        <v>2</v>
      </c>
      <c r="G75" s="339" t="s">
        <v>546</v>
      </c>
      <c r="H75" s="340"/>
    </row>
    <row r="76" spans="1:8" ht="24.75">
      <c r="A76" s="338">
        <v>18</v>
      </c>
      <c r="B76" s="341" t="s">
        <v>921</v>
      </c>
      <c r="C76" s="339"/>
      <c r="D76" s="339"/>
      <c r="E76" s="339"/>
      <c r="F76" s="339"/>
      <c r="G76" s="339"/>
      <c r="H76" s="340"/>
    </row>
    <row r="77" spans="1:8" ht="14.25">
      <c r="A77" s="338"/>
      <c r="B77" s="339" t="s">
        <v>922</v>
      </c>
      <c r="C77" s="339">
        <v>35</v>
      </c>
      <c r="D77" s="339">
        <v>3</v>
      </c>
      <c r="E77" s="339" t="s">
        <v>880</v>
      </c>
      <c r="F77" s="339">
        <v>0.5</v>
      </c>
      <c r="G77" s="339" t="s">
        <v>546</v>
      </c>
      <c r="H77" s="340"/>
    </row>
    <row r="78" spans="1:8" ht="14.25">
      <c r="A78" s="338"/>
      <c r="B78" s="339" t="s">
        <v>893</v>
      </c>
      <c r="C78" s="339">
        <v>6</v>
      </c>
      <c r="D78" s="339">
        <v>1</v>
      </c>
      <c r="E78" s="339" t="s">
        <v>880</v>
      </c>
      <c r="F78" s="339">
        <v>0.5</v>
      </c>
      <c r="G78" s="339" t="s">
        <v>546</v>
      </c>
      <c r="H78" s="340"/>
    </row>
    <row r="79" spans="1:8" ht="14.25">
      <c r="A79" s="338"/>
      <c r="B79" s="339" t="s">
        <v>893</v>
      </c>
      <c r="C79" s="339">
        <v>0.4</v>
      </c>
      <c r="D79" s="339">
        <v>1</v>
      </c>
      <c r="E79" s="339" t="s">
        <v>883</v>
      </c>
      <c r="F79" s="339">
        <v>0.5</v>
      </c>
      <c r="G79" s="339" t="s">
        <v>546</v>
      </c>
      <c r="H79" s="340"/>
    </row>
    <row r="80" spans="1:8" ht="24.75">
      <c r="A80" s="338"/>
      <c r="B80" s="341" t="s">
        <v>923</v>
      </c>
      <c r="C80" s="339"/>
      <c r="D80" s="339"/>
      <c r="E80" s="339"/>
      <c r="F80" s="339"/>
      <c r="G80" s="339"/>
      <c r="H80" s="340"/>
    </row>
    <row r="81" spans="1:8" ht="24.75">
      <c r="A81" s="338">
        <v>19</v>
      </c>
      <c r="B81" s="339" t="s">
        <v>924</v>
      </c>
      <c r="C81" s="339"/>
      <c r="D81" s="339"/>
      <c r="E81" s="339"/>
      <c r="F81" s="339"/>
      <c r="G81" s="339"/>
      <c r="H81" s="340"/>
    </row>
    <row r="82" spans="1:8" ht="14.25">
      <c r="A82" s="338"/>
      <c r="B82" s="339" t="s">
        <v>891</v>
      </c>
      <c r="C82" s="339">
        <v>10</v>
      </c>
      <c r="D82" s="339">
        <v>8</v>
      </c>
      <c r="E82" s="339" t="s">
        <v>883</v>
      </c>
      <c r="F82" s="339">
        <v>1</v>
      </c>
      <c r="G82" s="339" t="s">
        <v>546</v>
      </c>
      <c r="H82" s="340"/>
    </row>
    <row r="83" spans="1:8" ht="24.75">
      <c r="A83" s="338">
        <v>20</v>
      </c>
      <c r="B83" s="339" t="s">
        <v>925</v>
      </c>
      <c r="C83" s="339"/>
      <c r="D83" s="339"/>
      <c r="E83" s="339"/>
      <c r="F83" s="339"/>
      <c r="G83" s="339"/>
      <c r="H83" s="340"/>
    </row>
    <row r="84" spans="1:8" ht="14.25">
      <c r="A84" s="338"/>
      <c r="B84" s="339" t="s">
        <v>896</v>
      </c>
      <c r="C84" s="339">
        <v>10</v>
      </c>
      <c r="D84" s="339">
        <v>7</v>
      </c>
      <c r="E84" s="339" t="s">
        <v>883</v>
      </c>
      <c r="F84" s="339">
        <v>1</v>
      </c>
      <c r="G84" s="339" t="s">
        <v>546</v>
      </c>
      <c r="H84" s="340"/>
    </row>
    <row r="85" spans="1:8" ht="24.75">
      <c r="A85" s="338">
        <v>21</v>
      </c>
      <c r="B85" s="339" t="s">
        <v>926</v>
      </c>
      <c r="C85" s="339"/>
      <c r="D85" s="339"/>
      <c r="E85" s="339"/>
      <c r="F85" s="339"/>
      <c r="G85" s="339"/>
      <c r="H85" s="340"/>
    </row>
    <row r="86" spans="1:8" ht="14.25">
      <c r="A86" s="338"/>
      <c r="B86" s="339" t="s">
        <v>896</v>
      </c>
      <c r="C86" s="339">
        <v>10</v>
      </c>
      <c r="D86" s="339">
        <v>7</v>
      </c>
      <c r="E86" s="339" t="s">
        <v>883</v>
      </c>
      <c r="F86" s="339">
        <v>1</v>
      </c>
      <c r="G86" s="339" t="s">
        <v>546</v>
      </c>
      <c r="H86" s="340"/>
    </row>
    <row r="87" spans="1:8" ht="36">
      <c r="A87" s="338">
        <v>22</v>
      </c>
      <c r="B87" s="339" t="s">
        <v>927</v>
      </c>
      <c r="C87" s="339"/>
      <c r="D87" s="339"/>
      <c r="E87" s="339"/>
      <c r="F87" s="339"/>
      <c r="G87" s="339"/>
      <c r="H87" s="340"/>
    </row>
    <row r="88" spans="1:8" ht="14.25">
      <c r="A88" s="338"/>
      <c r="B88" s="339" t="s">
        <v>928</v>
      </c>
      <c r="C88" s="339">
        <v>10</v>
      </c>
      <c r="D88" s="339">
        <v>4</v>
      </c>
      <c r="E88" s="339" t="s">
        <v>883</v>
      </c>
      <c r="F88" s="339">
        <v>1</v>
      </c>
      <c r="G88" s="339" t="s">
        <v>546</v>
      </c>
      <c r="H88" s="340"/>
    </row>
    <row r="89" spans="1:8" ht="36">
      <c r="A89" s="338">
        <v>23</v>
      </c>
      <c r="B89" s="339" t="s">
        <v>929</v>
      </c>
      <c r="C89" s="339"/>
      <c r="D89" s="339"/>
      <c r="E89" s="339"/>
      <c r="F89" s="339"/>
      <c r="G89" s="339"/>
      <c r="H89" s="340"/>
    </row>
    <row r="90" spans="1:8" ht="14.25">
      <c r="A90" s="338"/>
      <c r="B90" s="339" t="s">
        <v>893</v>
      </c>
      <c r="C90" s="339">
        <v>35</v>
      </c>
      <c r="D90" s="339">
        <v>1</v>
      </c>
      <c r="E90" s="339" t="s">
        <v>880</v>
      </c>
      <c r="F90" s="339">
        <v>0.5</v>
      </c>
      <c r="G90" s="339" t="s">
        <v>546</v>
      </c>
      <c r="H90" s="340"/>
    </row>
    <row r="91" spans="1:8" ht="14.25">
      <c r="A91" s="338"/>
      <c r="B91" s="339" t="s">
        <v>887</v>
      </c>
      <c r="C91" s="339">
        <v>10</v>
      </c>
      <c r="D91" s="339">
        <v>10</v>
      </c>
      <c r="E91" s="339" t="s">
        <v>883</v>
      </c>
      <c r="F91" s="339">
        <v>0.5</v>
      </c>
      <c r="G91" s="339" t="s">
        <v>546</v>
      </c>
      <c r="H91" s="340"/>
    </row>
    <row r="92" spans="1:8" ht="24.75">
      <c r="A92" s="338">
        <v>24</v>
      </c>
      <c r="B92" s="339" t="s">
        <v>930</v>
      </c>
      <c r="C92" s="339"/>
      <c r="D92" s="339"/>
      <c r="E92" s="339"/>
      <c r="F92" s="339"/>
      <c r="G92" s="339"/>
      <c r="H92" s="340"/>
    </row>
    <row r="93" spans="1:8" ht="14.25">
      <c r="A93" s="338"/>
      <c r="B93" s="339" t="s">
        <v>922</v>
      </c>
      <c r="C93" s="339">
        <v>10</v>
      </c>
      <c r="D93" s="339">
        <v>3</v>
      </c>
      <c r="E93" s="339" t="s">
        <v>883</v>
      </c>
      <c r="F93" s="339">
        <v>2</v>
      </c>
      <c r="G93" s="339" t="s">
        <v>546</v>
      </c>
      <c r="H93" s="340"/>
    </row>
    <row r="94" spans="1:8" ht="24.75">
      <c r="A94" s="338">
        <v>25</v>
      </c>
      <c r="B94" s="339" t="s">
        <v>931</v>
      </c>
      <c r="C94" s="339"/>
      <c r="D94" s="339"/>
      <c r="E94" s="339"/>
      <c r="F94" s="339"/>
      <c r="G94" s="339"/>
      <c r="H94" s="340"/>
    </row>
    <row r="95" spans="1:8" ht="14.25">
      <c r="A95" s="338"/>
      <c r="B95" s="339" t="s">
        <v>898</v>
      </c>
      <c r="C95" s="339">
        <v>10</v>
      </c>
      <c r="D95" s="339">
        <v>4</v>
      </c>
      <c r="E95" s="339" t="s">
        <v>883</v>
      </c>
      <c r="F95" s="339">
        <v>1</v>
      </c>
      <c r="G95" s="339" t="s">
        <v>546</v>
      </c>
      <c r="H95" s="340"/>
    </row>
    <row r="96" spans="1:8" ht="24.75">
      <c r="A96" s="338">
        <v>26</v>
      </c>
      <c r="B96" s="339" t="s">
        <v>932</v>
      </c>
      <c r="C96" s="339"/>
      <c r="D96" s="339"/>
      <c r="E96" s="339"/>
      <c r="F96" s="339"/>
      <c r="G96" s="339"/>
      <c r="H96" s="340"/>
    </row>
    <row r="97" spans="1:8" ht="14.25">
      <c r="A97" s="338"/>
      <c r="B97" s="339" t="s">
        <v>922</v>
      </c>
      <c r="C97" s="339">
        <v>10</v>
      </c>
      <c r="D97" s="339">
        <v>3</v>
      </c>
      <c r="E97" s="339" t="s">
        <v>883</v>
      </c>
      <c r="F97" s="339">
        <v>1</v>
      </c>
      <c r="G97" s="339" t="s">
        <v>546</v>
      </c>
      <c r="H97" s="340"/>
    </row>
    <row r="98" spans="1:8" ht="14.25">
      <c r="A98" s="338">
        <v>27</v>
      </c>
      <c r="B98" s="339" t="s">
        <v>933</v>
      </c>
      <c r="C98" s="339"/>
      <c r="D98" s="339"/>
      <c r="E98" s="339"/>
      <c r="F98" s="339"/>
      <c r="G98" s="339"/>
      <c r="H98" s="340"/>
    </row>
    <row r="99" spans="1:8" ht="14.25">
      <c r="A99" s="338"/>
      <c r="B99" s="339" t="s">
        <v>899</v>
      </c>
      <c r="C99" s="339">
        <v>10</v>
      </c>
      <c r="D99" s="339">
        <v>6</v>
      </c>
      <c r="E99" s="339" t="s">
        <v>883</v>
      </c>
      <c r="F99" s="339">
        <v>0.5</v>
      </c>
      <c r="G99" s="339" t="s">
        <v>546</v>
      </c>
      <c r="H99" s="340"/>
    </row>
    <row r="100" spans="1:8" ht="14.25">
      <c r="A100" s="338">
        <v>28</v>
      </c>
      <c r="B100" s="339" t="s">
        <v>934</v>
      </c>
      <c r="C100" s="339"/>
      <c r="D100" s="339"/>
      <c r="E100" s="339"/>
      <c r="F100" s="339"/>
      <c r="G100" s="339"/>
      <c r="H100" s="340"/>
    </row>
    <row r="101" spans="1:8" ht="14.25">
      <c r="A101" s="338"/>
      <c r="B101" s="339" t="s">
        <v>898</v>
      </c>
      <c r="C101" s="339">
        <v>10</v>
      </c>
      <c r="D101" s="339">
        <v>4</v>
      </c>
      <c r="E101" s="339" t="s">
        <v>883</v>
      </c>
      <c r="F101" s="339">
        <v>1</v>
      </c>
      <c r="G101" s="339" t="s">
        <v>546</v>
      </c>
      <c r="H101" s="340"/>
    </row>
    <row r="102" spans="1:8" ht="24.75">
      <c r="A102" s="338">
        <v>29</v>
      </c>
      <c r="B102" s="339" t="s">
        <v>935</v>
      </c>
      <c r="C102" s="339"/>
      <c r="D102" s="339"/>
      <c r="E102" s="339"/>
      <c r="F102" s="339"/>
      <c r="G102" s="339"/>
      <c r="H102" s="340"/>
    </row>
    <row r="103" spans="1:8" ht="14.25">
      <c r="A103" s="338"/>
      <c r="B103" s="339" t="s">
        <v>928</v>
      </c>
      <c r="C103" s="339">
        <v>10</v>
      </c>
      <c r="D103" s="339">
        <v>5</v>
      </c>
      <c r="E103" s="339" t="s">
        <v>883</v>
      </c>
      <c r="F103" s="339">
        <v>2</v>
      </c>
      <c r="G103" s="339" t="s">
        <v>546</v>
      </c>
      <c r="H103" s="340"/>
    </row>
    <row r="104" spans="1:8" ht="14.25">
      <c r="A104" s="338">
        <v>30</v>
      </c>
      <c r="B104" s="339" t="s">
        <v>936</v>
      </c>
      <c r="C104" s="339"/>
      <c r="D104" s="339"/>
      <c r="E104" s="339"/>
      <c r="F104" s="339"/>
      <c r="G104" s="339"/>
      <c r="H104" s="340"/>
    </row>
    <row r="105" spans="1:8" ht="14.25">
      <c r="A105" s="338"/>
      <c r="B105" s="339" t="s">
        <v>922</v>
      </c>
      <c r="C105" s="339">
        <v>10</v>
      </c>
      <c r="D105" s="339">
        <v>3</v>
      </c>
      <c r="E105" s="339" t="s">
        <v>883</v>
      </c>
      <c r="F105" s="339">
        <v>0.5</v>
      </c>
      <c r="G105" s="339" t="s">
        <v>546</v>
      </c>
      <c r="H105" s="340"/>
    </row>
    <row r="106" spans="1:8" ht="14.25">
      <c r="A106" s="338">
        <v>31</v>
      </c>
      <c r="B106" s="339" t="s">
        <v>937</v>
      </c>
      <c r="C106" s="339"/>
      <c r="D106" s="339"/>
      <c r="E106" s="339"/>
      <c r="F106" s="339"/>
      <c r="G106" s="339"/>
      <c r="H106" s="340"/>
    </row>
    <row r="107" spans="1:8" ht="14.25">
      <c r="A107" s="338"/>
      <c r="B107" s="339" t="s">
        <v>899</v>
      </c>
      <c r="C107" s="339">
        <v>10</v>
      </c>
      <c r="D107" s="339">
        <v>6</v>
      </c>
      <c r="E107" s="339" t="s">
        <v>883</v>
      </c>
      <c r="F107" s="339">
        <v>0.5</v>
      </c>
      <c r="G107" s="339" t="s">
        <v>546</v>
      </c>
      <c r="H107" s="340"/>
    </row>
    <row r="108" spans="1:8" ht="36">
      <c r="A108" s="338">
        <v>32</v>
      </c>
      <c r="B108" s="339" t="s">
        <v>938</v>
      </c>
      <c r="C108" s="339"/>
      <c r="D108" s="339"/>
      <c r="E108" s="339"/>
      <c r="F108" s="339"/>
      <c r="G108" s="339"/>
      <c r="H108" s="340"/>
    </row>
    <row r="109" spans="1:8" ht="14.25">
      <c r="A109" s="338"/>
      <c r="B109" s="339" t="s">
        <v>928</v>
      </c>
      <c r="C109" s="339">
        <v>10</v>
      </c>
      <c r="D109" s="339">
        <v>5</v>
      </c>
      <c r="E109" s="339" t="s">
        <v>883</v>
      </c>
      <c r="F109" s="339">
        <v>2</v>
      </c>
      <c r="G109" s="339" t="s">
        <v>546</v>
      </c>
      <c r="H109" s="340"/>
    </row>
    <row r="110" spans="1:8" ht="36">
      <c r="A110" s="338">
        <v>33</v>
      </c>
      <c r="B110" s="339" t="s">
        <v>939</v>
      </c>
      <c r="C110" s="339"/>
      <c r="D110" s="339"/>
      <c r="E110" s="339"/>
      <c r="F110" s="339"/>
      <c r="G110" s="339"/>
      <c r="H110" s="340"/>
    </row>
    <row r="111" spans="1:8" ht="14.25">
      <c r="A111" s="338"/>
      <c r="B111" s="339" t="s">
        <v>893</v>
      </c>
      <c r="C111" s="339">
        <v>35</v>
      </c>
      <c r="D111" s="339">
        <v>1</v>
      </c>
      <c r="E111" s="339" t="s">
        <v>880</v>
      </c>
      <c r="F111" s="339">
        <v>0.5</v>
      </c>
      <c r="G111" s="339" t="s">
        <v>546</v>
      </c>
      <c r="H111" s="340"/>
    </row>
    <row r="112" spans="1:8" ht="14.25">
      <c r="A112" s="338"/>
      <c r="B112" s="339" t="s">
        <v>898</v>
      </c>
      <c r="C112" s="339">
        <v>10</v>
      </c>
      <c r="D112" s="339">
        <v>4</v>
      </c>
      <c r="E112" s="339" t="s">
        <v>883</v>
      </c>
      <c r="F112" s="339">
        <v>0.5</v>
      </c>
      <c r="G112" s="339" t="s">
        <v>546</v>
      </c>
      <c r="H112" s="340"/>
    </row>
    <row r="113" spans="1:8" ht="24.75">
      <c r="A113" s="338">
        <v>34</v>
      </c>
      <c r="B113" s="339" t="s">
        <v>940</v>
      </c>
      <c r="C113" s="339"/>
      <c r="D113" s="339"/>
      <c r="E113" s="339"/>
      <c r="F113" s="339"/>
      <c r="G113" s="339"/>
      <c r="H113" s="340"/>
    </row>
    <row r="114" spans="1:8" ht="14.25">
      <c r="A114" s="338"/>
      <c r="B114" s="339" t="s">
        <v>899</v>
      </c>
      <c r="C114" s="339">
        <v>10</v>
      </c>
      <c r="D114" s="339">
        <v>6</v>
      </c>
      <c r="E114" s="339" t="s">
        <v>883</v>
      </c>
      <c r="F114" s="339">
        <v>2</v>
      </c>
      <c r="G114" s="339" t="s">
        <v>546</v>
      </c>
      <c r="H114" s="340"/>
    </row>
    <row r="115" spans="1:8" ht="36">
      <c r="A115" s="338">
        <v>35</v>
      </c>
      <c r="B115" s="339" t="s">
        <v>941</v>
      </c>
      <c r="C115" s="339"/>
      <c r="D115" s="339"/>
      <c r="E115" s="339"/>
      <c r="F115" s="339"/>
      <c r="G115" s="339"/>
      <c r="H115" s="340"/>
    </row>
    <row r="116" spans="1:8" ht="14.25">
      <c r="A116" s="338"/>
      <c r="B116" s="339" t="s">
        <v>908</v>
      </c>
      <c r="C116" s="339">
        <v>10</v>
      </c>
      <c r="D116" s="339">
        <v>11</v>
      </c>
      <c r="E116" s="339" t="s">
        <v>883</v>
      </c>
      <c r="F116" s="339">
        <v>0.5</v>
      </c>
      <c r="G116" s="339" t="s">
        <v>546</v>
      </c>
      <c r="H116" s="340"/>
    </row>
    <row r="117" spans="1:8" ht="14.25">
      <c r="A117" s="338">
        <v>36</v>
      </c>
      <c r="B117" s="339" t="s">
        <v>942</v>
      </c>
      <c r="C117" s="339"/>
      <c r="D117" s="339"/>
      <c r="E117" s="339"/>
      <c r="F117" s="339"/>
      <c r="G117" s="339"/>
      <c r="H117" s="340"/>
    </row>
    <row r="118" spans="1:8" ht="14.25">
      <c r="A118" s="338"/>
      <c r="B118" s="339" t="s">
        <v>915</v>
      </c>
      <c r="C118" s="339">
        <v>10</v>
      </c>
      <c r="D118" s="339">
        <v>6</v>
      </c>
      <c r="E118" s="339" t="s">
        <v>883</v>
      </c>
      <c r="F118" s="339">
        <v>0.5</v>
      </c>
      <c r="G118" s="339" t="s">
        <v>546</v>
      </c>
      <c r="H118" s="340"/>
    </row>
    <row r="119" spans="1:8" ht="24.75">
      <c r="A119" s="338">
        <v>37</v>
      </c>
      <c r="B119" s="339" t="s">
        <v>943</v>
      </c>
      <c r="C119" s="339"/>
      <c r="D119" s="339"/>
      <c r="E119" s="339"/>
      <c r="F119" s="339"/>
      <c r="G119" s="339"/>
      <c r="H119" s="340"/>
    </row>
    <row r="120" spans="1:8" ht="14.25">
      <c r="A120" s="338"/>
      <c r="B120" s="339" t="s">
        <v>944</v>
      </c>
      <c r="C120" s="339">
        <v>10</v>
      </c>
      <c r="D120" s="339">
        <v>8</v>
      </c>
      <c r="E120" s="339" t="s">
        <v>883</v>
      </c>
      <c r="F120" s="339">
        <v>0.5</v>
      </c>
      <c r="G120" s="339" t="s">
        <v>546</v>
      </c>
      <c r="H120" s="340"/>
    </row>
    <row r="121" spans="1:8" ht="24.75">
      <c r="A121" s="338">
        <v>38</v>
      </c>
      <c r="B121" s="339" t="s">
        <v>945</v>
      </c>
      <c r="C121" s="339"/>
      <c r="D121" s="339"/>
      <c r="E121" s="339"/>
      <c r="F121" s="339"/>
      <c r="G121" s="339"/>
      <c r="H121" s="340"/>
    </row>
    <row r="122" spans="1:8" ht="14.25">
      <c r="A122" s="338"/>
      <c r="B122" s="339" t="s">
        <v>896</v>
      </c>
      <c r="C122" s="339">
        <v>10</v>
      </c>
      <c r="D122" s="339">
        <v>7</v>
      </c>
      <c r="E122" s="339" t="s">
        <v>883</v>
      </c>
      <c r="F122" s="339">
        <v>0.5</v>
      </c>
      <c r="G122" s="339" t="s">
        <v>546</v>
      </c>
      <c r="H122" s="340"/>
    </row>
    <row r="123" spans="1:8" ht="24.75">
      <c r="A123" s="338">
        <v>38</v>
      </c>
      <c r="B123" s="339" t="s">
        <v>946</v>
      </c>
      <c r="C123" s="339"/>
      <c r="D123" s="339"/>
      <c r="E123" s="339"/>
      <c r="F123" s="339"/>
      <c r="G123" s="339"/>
      <c r="H123" s="340"/>
    </row>
    <row r="124" spans="1:8" ht="14.25">
      <c r="A124" s="338"/>
      <c r="B124" s="339" t="s">
        <v>899</v>
      </c>
      <c r="C124" s="339">
        <v>10</v>
      </c>
      <c r="D124" s="339">
        <v>6</v>
      </c>
      <c r="E124" s="339" t="s">
        <v>883</v>
      </c>
      <c r="F124" s="339">
        <v>0.5</v>
      </c>
      <c r="G124" s="339" t="s">
        <v>546</v>
      </c>
      <c r="H124" s="340"/>
    </row>
    <row r="125" spans="1:8" ht="24.75">
      <c r="A125" s="338">
        <v>40</v>
      </c>
      <c r="B125" s="339" t="s">
        <v>947</v>
      </c>
      <c r="C125" s="339"/>
      <c r="D125" s="339"/>
      <c r="E125" s="339"/>
      <c r="F125" s="339"/>
      <c r="G125" s="339"/>
      <c r="H125" s="340"/>
    </row>
    <row r="126" spans="1:8" ht="14.25">
      <c r="A126" s="338"/>
      <c r="B126" s="339" t="s">
        <v>922</v>
      </c>
      <c r="C126" s="339">
        <v>10</v>
      </c>
      <c r="D126" s="339">
        <v>3</v>
      </c>
      <c r="E126" s="339" t="s">
        <v>883</v>
      </c>
      <c r="F126" s="339">
        <v>2</v>
      </c>
      <c r="G126" s="339" t="s">
        <v>546</v>
      </c>
      <c r="H126" s="340"/>
    </row>
    <row r="127" spans="1:8" ht="14.25">
      <c r="A127" s="338">
        <v>41</v>
      </c>
      <c r="B127" s="339" t="s">
        <v>948</v>
      </c>
      <c r="C127" s="339"/>
      <c r="D127" s="339"/>
      <c r="E127" s="339"/>
      <c r="F127" s="339"/>
      <c r="G127" s="339"/>
      <c r="H127" s="340"/>
    </row>
    <row r="128" spans="1:8" ht="14.25">
      <c r="A128" s="338"/>
      <c r="B128" s="339" t="s">
        <v>898</v>
      </c>
      <c r="C128" s="339">
        <v>10</v>
      </c>
      <c r="D128" s="339">
        <v>4</v>
      </c>
      <c r="E128" s="339" t="s">
        <v>883</v>
      </c>
      <c r="F128" s="339">
        <v>0.5</v>
      </c>
      <c r="G128" s="339" t="s">
        <v>546</v>
      </c>
      <c r="H128" s="340"/>
    </row>
    <row r="129" spans="1:8" ht="24.75">
      <c r="A129" s="338">
        <v>42</v>
      </c>
      <c r="B129" s="339" t="s">
        <v>949</v>
      </c>
      <c r="C129" s="339"/>
      <c r="D129" s="339"/>
      <c r="E129" s="339"/>
      <c r="F129" s="339"/>
      <c r="G129" s="339"/>
      <c r="H129" s="340"/>
    </row>
    <row r="130" spans="1:8" ht="14.25">
      <c r="A130" s="338"/>
      <c r="B130" s="339" t="s">
        <v>891</v>
      </c>
      <c r="C130" s="339">
        <v>10</v>
      </c>
      <c r="D130" s="339">
        <v>8</v>
      </c>
      <c r="E130" s="339" t="s">
        <v>883</v>
      </c>
      <c r="F130" s="339">
        <v>0.5</v>
      </c>
      <c r="G130" s="339" t="s">
        <v>546</v>
      </c>
      <c r="H130" s="340"/>
    </row>
    <row r="131" spans="1:8" ht="14.25">
      <c r="A131" s="338">
        <v>43</v>
      </c>
      <c r="B131" s="339" t="s">
        <v>950</v>
      </c>
      <c r="C131" s="339"/>
      <c r="D131" s="339"/>
      <c r="E131" s="339"/>
      <c r="F131" s="339"/>
      <c r="G131" s="339"/>
      <c r="H131" s="340"/>
    </row>
    <row r="132" spans="1:8" ht="14.25">
      <c r="A132" s="338"/>
      <c r="B132" s="339" t="s">
        <v>898</v>
      </c>
      <c r="C132" s="339">
        <v>10</v>
      </c>
      <c r="D132" s="339">
        <v>4</v>
      </c>
      <c r="E132" s="339" t="s">
        <v>883</v>
      </c>
      <c r="F132" s="339">
        <v>0.5</v>
      </c>
      <c r="G132" s="339" t="s">
        <v>546</v>
      </c>
      <c r="H132" s="340"/>
    </row>
    <row r="133" spans="1:8" ht="14.25">
      <c r="A133" s="338"/>
      <c r="B133" s="341" t="s">
        <v>951</v>
      </c>
      <c r="C133" s="339"/>
      <c r="D133" s="339"/>
      <c r="E133" s="339"/>
      <c r="F133" s="339"/>
      <c r="G133" s="339"/>
      <c r="H133" s="340"/>
    </row>
    <row r="134" spans="1:8" ht="24.75">
      <c r="A134" s="338">
        <v>44</v>
      </c>
      <c r="B134" s="339" t="s">
        <v>952</v>
      </c>
      <c r="C134" s="339"/>
      <c r="D134" s="339"/>
      <c r="E134" s="339"/>
      <c r="F134" s="339"/>
      <c r="G134" s="339"/>
      <c r="H134" s="340"/>
    </row>
    <row r="135" spans="1:8" ht="14.25">
      <c r="A135" s="338"/>
      <c r="B135" s="339" t="s">
        <v>893</v>
      </c>
      <c r="C135" s="339">
        <v>35</v>
      </c>
      <c r="D135" s="339">
        <v>1</v>
      </c>
      <c r="E135" s="339" t="s">
        <v>880</v>
      </c>
      <c r="F135" s="339">
        <v>0.5</v>
      </c>
      <c r="G135" s="339" t="s">
        <v>546</v>
      </c>
      <c r="H135" s="340"/>
    </row>
    <row r="136" spans="1:8" ht="14.25">
      <c r="A136" s="338"/>
      <c r="B136" s="339" t="s">
        <v>896</v>
      </c>
      <c r="C136" s="339">
        <v>10</v>
      </c>
      <c r="D136" s="339">
        <v>7</v>
      </c>
      <c r="E136" s="339" t="s">
        <v>883</v>
      </c>
      <c r="F136" s="339">
        <v>0.5</v>
      </c>
      <c r="G136" s="339" t="s">
        <v>546</v>
      </c>
      <c r="H136" s="340"/>
    </row>
    <row r="137" spans="1:8" ht="14.25">
      <c r="A137" s="338">
        <v>45</v>
      </c>
      <c r="B137" s="339" t="s">
        <v>953</v>
      </c>
      <c r="C137" s="339"/>
      <c r="D137" s="339"/>
      <c r="E137" s="339"/>
      <c r="F137" s="339"/>
      <c r="G137" s="339"/>
      <c r="H137" s="340"/>
    </row>
    <row r="138" spans="1:8" ht="14.25">
      <c r="A138" s="338"/>
      <c r="B138" s="339" t="s">
        <v>922</v>
      </c>
      <c r="C138" s="339">
        <v>10</v>
      </c>
      <c r="D138" s="339">
        <v>3</v>
      </c>
      <c r="E138" s="339" t="s">
        <v>883</v>
      </c>
      <c r="F138" s="339">
        <v>2</v>
      </c>
      <c r="G138" s="339" t="s">
        <v>546</v>
      </c>
      <c r="H138" s="340"/>
    </row>
    <row r="139" spans="1:8" ht="14.25">
      <c r="A139" s="338">
        <v>46</v>
      </c>
      <c r="B139" s="339" t="s">
        <v>954</v>
      </c>
      <c r="C139" s="339"/>
      <c r="D139" s="339"/>
      <c r="E139" s="339"/>
      <c r="F139" s="339"/>
      <c r="G139" s="339"/>
      <c r="H139" s="340"/>
    </row>
    <row r="140" spans="1:8" ht="14.25">
      <c r="A140" s="338"/>
      <c r="B140" s="339" t="s">
        <v>899</v>
      </c>
      <c r="C140" s="339">
        <v>10</v>
      </c>
      <c r="D140" s="339">
        <v>6</v>
      </c>
      <c r="E140" s="339" t="s">
        <v>883</v>
      </c>
      <c r="F140" s="339">
        <v>1</v>
      </c>
      <c r="G140" s="339" t="s">
        <v>546</v>
      </c>
      <c r="H140" s="340"/>
    </row>
    <row r="141" spans="1:8" ht="14.25">
      <c r="A141" s="338">
        <v>47</v>
      </c>
      <c r="B141" s="339" t="s">
        <v>955</v>
      </c>
      <c r="C141" s="339"/>
      <c r="D141" s="339"/>
      <c r="E141" s="339"/>
      <c r="F141" s="339"/>
      <c r="G141" s="339"/>
      <c r="H141" s="340"/>
    </row>
    <row r="142" spans="1:8" ht="14.25">
      <c r="A142" s="338"/>
      <c r="B142" s="339" t="s">
        <v>899</v>
      </c>
      <c r="C142" s="339">
        <v>10</v>
      </c>
      <c r="D142" s="339">
        <v>6</v>
      </c>
      <c r="E142" s="339" t="s">
        <v>883</v>
      </c>
      <c r="F142" s="339">
        <v>2</v>
      </c>
      <c r="G142" s="339" t="s">
        <v>546</v>
      </c>
      <c r="H142" s="340"/>
    </row>
    <row r="143" spans="1:8" ht="24.75">
      <c r="A143" s="338">
        <v>48</v>
      </c>
      <c r="B143" s="339" t="s">
        <v>956</v>
      </c>
      <c r="C143" s="339"/>
      <c r="D143" s="339"/>
      <c r="E143" s="339"/>
      <c r="F143" s="339"/>
      <c r="G143" s="339"/>
      <c r="H143" s="340"/>
    </row>
    <row r="144" spans="1:8" ht="14.25">
      <c r="A144" s="338"/>
      <c r="B144" s="339" t="s">
        <v>891</v>
      </c>
      <c r="C144" s="339">
        <v>10</v>
      </c>
      <c r="D144" s="339">
        <v>8</v>
      </c>
      <c r="E144" s="339" t="s">
        <v>883</v>
      </c>
      <c r="F144" s="339">
        <v>1</v>
      </c>
      <c r="G144" s="339" t="s">
        <v>546</v>
      </c>
      <c r="H144" s="340"/>
    </row>
    <row r="145" spans="1:8" ht="14.25">
      <c r="A145" s="338">
        <v>49</v>
      </c>
      <c r="B145" s="339" t="s">
        <v>957</v>
      </c>
      <c r="C145" s="339"/>
      <c r="D145" s="339"/>
      <c r="E145" s="339"/>
      <c r="F145" s="339"/>
      <c r="G145" s="339"/>
      <c r="H145" s="340"/>
    </row>
    <row r="146" spans="1:8" ht="14.25">
      <c r="A146" s="338"/>
      <c r="B146" s="339" t="s">
        <v>908</v>
      </c>
      <c r="C146" s="339">
        <v>10</v>
      </c>
      <c r="D146" s="339">
        <v>11</v>
      </c>
      <c r="E146" s="339" t="s">
        <v>883</v>
      </c>
      <c r="F146" s="339">
        <v>2</v>
      </c>
      <c r="G146" s="339" t="s">
        <v>546</v>
      </c>
      <c r="H146" s="340"/>
    </row>
    <row r="147" spans="1:8" ht="14.25">
      <c r="A147" s="338">
        <v>50</v>
      </c>
      <c r="B147" s="339" t="s">
        <v>958</v>
      </c>
      <c r="C147" s="339"/>
      <c r="D147" s="339"/>
      <c r="E147" s="339"/>
      <c r="F147" s="339"/>
      <c r="G147" s="339"/>
      <c r="H147" s="340"/>
    </row>
    <row r="148" spans="1:8" ht="14.25">
      <c r="A148" s="338"/>
      <c r="B148" s="339" t="s">
        <v>896</v>
      </c>
      <c r="C148" s="339">
        <v>10</v>
      </c>
      <c r="D148" s="339">
        <v>7</v>
      </c>
      <c r="E148" s="339" t="s">
        <v>883</v>
      </c>
      <c r="F148" s="339">
        <v>2</v>
      </c>
      <c r="G148" s="339" t="s">
        <v>546</v>
      </c>
      <c r="H148" s="340"/>
    </row>
    <row r="149" spans="1:8" ht="36">
      <c r="A149" s="338">
        <v>51</v>
      </c>
      <c r="B149" s="339" t="s">
        <v>959</v>
      </c>
      <c r="C149" s="339"/>
      <c r="D149" s="339"/>
      <c r="E149" s="339"/>
      <c r="F149" s="339"/>
      <c r="G149" s="339"/>
      <c r="H149" s="340"/>
    </row>
    <row r="150" spans="1:8" ht="14.25">
      <c r="A150" s="338"/>
      <c r="B150" s="339" t="s">
        <v>928</v>
      </c>
      <c r="C150" s="339">
        <v>10</v>
      </c>
      <c r="D150" s="339">
        <v>4</v>
      </c>
      <c r="E150" s="339" t="s">
        <v>883</v>
      </c>
      <c r="F150" s="339">
        <v>2</v>
      </c>
      <c r="G150" s="339" t="s">
        <v>546</v>
      </c>
      <c r="H150" s="340"/>
    </row>
    <row r="151" spans="1:8" ht="24.75">
      <c r="A151" s="338">
        <v>52</v>
      </c>
      <c r="B151" s="339" t="s">
        <v>960</v>
      </c>
      <c r="C151" s="339"/>
      <c r="D151" s="339"/>
      <c r="E151" s="339"/>
      <c r="F151" s="339"/>
      <c r="G151" s="339"/>
      <c r="H151" s="340"/>
    </row>
    <row r="152" spans="1:8" ht="14.25">
      <c r="A152" s="338"/>
      <c r="B152" s="339" t="s">
        <v>899</v>
      </c>
      <c r="C152" s="339">
        <v>10</v>
      </c>
      <c r="D152" s="339">
        <v>6</v>
      </c>
      <c r="E152" s="339" t="s">
        <v>883</v>
      </c>
      <c r="F152" s="339">
        <v>1</v>
      </c>
      <c r="G152" s="339" t="s">
        <v>546</v>
      </c>
      <c r="H152" s="340"/>
    </row>
    <row r="153" spans="1:8" ht="24.75">
      <c r="A153" s="338">
        <v>53</v>
      </c>
      <c r="B153" s="339" t="s">
        <v>961</v>
      </c>
      <c r="C153" s="339"/>
      <c r="D153" s="339"/>
      <c r="E153" s="339"/>
      <c r="F153" s="339"/>
      <c r="G153" s="339"/>
      <c r="H153" s="340"/>
    </row>
    <row r="154" spans="1:8" ht="14.25">
      <c r="A154" s="338"/>
      <c r="B154" s="339" t="s">
        <v>896</v>
      </c>
      <c r="C154" s="339">
        <v>10</v>
      </c>
      <c r="D154" s="339">
        <v>7</v>
      </c>
      <c r="E154" s="339" t="s">
        <v>883</v>
      </c>
      <c r="F154" s="339">
        <v>2</v>
      </c>
      <c r="G154" s="339" t="s">
        <v>546</v>
      </c>
      <c r="H154" s="340"/>
    </row>
    <row r="155" spans="1:8" ht="14.25">
      <c r="A155" s="338">
        <v>54</v>
      </c>
      <c r="B155" s="339" t="s">
        <v>962</v>
      </c>
      <c r="C155" s="339"/>
      <c r="D155" s="339"/>
      <c r="E155" s="339"/>
      <c r="F155" s="339"/>
      <c r="G155" s="339"/>
      <c r="H155" s="340"/>
    </row>
    <row r="156" spans="1:8" ht="14.25">
      <c r="A156" s="338"/>
      <c r="B156" s="339" t="s">
        <v>896</v>
      </c>
      <c r="C156" s="339">
        <v>10</v>
      </c>
      <c r="D156" s="339">
        <v>7</v>
      </c>
      <c r="E156" s="339" t="s">
        <v>883</v>
      </c>
      <c r="F156" s="339">
        <v>1</v>
      </c>
      <c r="G156" s="339" t="s">
        <v>546</v>
      </c>
      <c r="H156" s="340"/>
    </row>
    <row r="157" spans="1:8" ht="14.25">
      <c r="A157" s="338">
        <v>55</v>
      </c>
      <c r="B157" s="339" t="s">
        <v>963</v>
      </c>
      <c r="C157" s="339"/>
      <c r="D157" s="339"/>
      <c r="E157" s="339"/>
      <c r="F157" s="339"/>
      <c r="G157" s="339"/>
      <c r="H157" s="340"/>
    </row>
    <row r="158" spans="1:8" ht="14.25">
      <c r="A158" s="338"/>
      <c r="B158" s="339" t="s">
        <v>898</v>
      </c>
      <c r="C158" s="339">
        <v>10</v>
      </c>
      <c r="D158" s="339">
        <v>4</v>
      </c>
      <c r="E158" s="339" t="s">
        <v>883</v>
      </c>
      <c r="F158" s="339">
        <v>2</v>
      </c>
      <c r="G158" s="339" t="s">
        <v>546</v>
      </c>
      <c r="H158" s="340"/>
    </row>
    <row r="159" spans="1:8" ht="14.25">
      <c r="A159" s="338">
        <v>56</v>
      </c>
      <c r="B159" s="339" t="s">
        <v>964</v>
      </c>
      <c r="C159" s="339"/>
      <c r="D159" s="339"/>
      <c r="E159" s="339"/>
      <c r="F159" s="339"/>
      <c r="G159" s="339"/>
      <c r="H159" s="340"/>
    </row>
    <row r="160" spans="1:8" ht="14.25">
      <c r="A160" s="338"/>
      <c r="B160" s="339" t="s">
        <v>898</v>
      </c>
      <c r="C160" s="339">
        <v>10</v>
      </c>
      <c r="D160" s="339">
        <v>4</v>
      </c>
      <c r="E160" s="339" t="s">
        <v>883</v>
      </c>
      <c r="F160" s="339">
        <v>2</v>
      </c>
      <c r="G160" s="339" t="s">
        <v>546</v>
      </c>
      <c r="H160" s="340"/>
    </row>
    <row r="161" spans="1:8" ht="14.25">
      <c r="A161" s="338">
        <v>57</v>
      </c>
      <c r="B161" s="339" t="s">
        <v>965</v>
      </c>
      <c r="C161" s="339"/>
      <c r="D161" s="339"/>
      <c r="E161" s="339"/>
      <c r="F161" s="339"/>
      <c r="G161" s="339"/>
      <c r="H161" s="340"/>
    </row>
    <row r="162" spans="1:8" ht="14.25">
      <c r="A162" s="338"/>
      <c r="B162" s="339" t="s">
        <v>899</v>
      </c>
      <c r="C162" s="339">
        <v>10</v>
      </c>
      <c r="D162" s="339">
        <v>5</v>
      </c>
      <c r="E162" s="339" t="s">
        <v>883</v>
      </c>
      <c r="F162" s="339">
        <v>2</v>
      </c>
      <c r="G162" s="339" t="s">
        <v>546</v>
      </c>
      <c r="H162" s="340"/>
    </row>
    <row r="163" spans="1:8" ht="14.25">
      <c r="A163" s="338">
        <v>58</v>
      </c>
      <c r="B163" s="339" t="s">
        <v>966</v>
      </c>
      <c r="C163" s="339"/>
      <c r="D163" s="339"/>
      <c r="E163" s="339"/>
      <c r="F163" s="339"/>
      <c r="G163" s="339"/>
      <c r="H163" s="340"/>
    </row>
    <row r="164" spans="1:8" ht="14.25">
      <c r="A164" s="338"/>
      <c r="B164" s="339" t="s">
        <v>898</v>
      </c>
      <c r="C164" s="339">
        <v>10</v>
      </c>
      <c r="D164" s="339">
        <v>4</v>
      </c>
      <c r="E164" s="339" t="s">
        <v>883</v>
      </c>
      <c r="F164" s="339">
        <v>2</v>
      </c>
      <c r="G164" s="339" t="s">
        <v>546</v>
      </c>
      <c r="H164" s="340"/>
    </row>
    <row r="165" spans="1:8" ht="14.25">
      <c r="A165" s="338">
        <v>59</v>
      </c>
      <c r="B165" s="339" t="s">
        <v>967</v>
      </c>
      <c r="C165" s="339"/>
      <c r="D165" s="339"/>
      <c r="E165" s="339"/>
      <c r="F165" s="339"/>
      <c r="G165" s="339"/>
      <c r="H165" s="340"/>
    </row>
    <row r="166" spans="1:8" ht="14.25">
      <c r="A166" s="338"/>
      <c r="B166" s="339" t="s">
        <v>898</v>
      </c>
      <c r="C166" s="339">
        <v>10</v>
      </c>
      <c r="D166" s="339">
        <v>4</v>
      </c>
      <c r="E166" s="339" t="s">
        <v>883</v>
      </c>
      <c r="F166" s="339">
        <v>2</v>
      </c>
      <c r="G166" s="339" t="s">
        <v>546</v>
      </c>
      <c r="H166" s="340"/>
    </row>
    <row r="167" spans="1:8" ht="24.75">
      <c r="A167" s="338">
        <v>60</v>
      </c>
      <c r="B167" s="339" t="s">
        <v>968</v>
      </c>
      <c r="C167" s="339"/>
      <c r="D167" s="339"/>
      <c r="E167" s="339"/>
      <c r="F167" s="339"/>
      <c r="G167" s="339"/>
      <c r="H167" s="340"/>
    </row>
    <row r="168" spans="1:8" ht="14.25">
      <c r="A168" s="338"/>
      <c r="B168" s="339" t="s">
        <v>896</v>
      </c>
      <c r="C168" s="339">
        <v>10</v>
      </c>
      <c r="D168" s="339">
        <v>7</v>
      </c>
      <c r="E168" s="339" t="s">
        <v>883</v>
      </c>
      <c r="F168" s="339">
        <v>2</v>
      </c>
      <c r="G168" s="339" t="s">
        <v>546</v>
      </c>
      <c r="H168" s="340"/>
    </row>
    <row r="169" spans="1:8" ht="24.75">
      <c r="A169" s="338">
        <v>61</v>
      </c>
      <c r="B169" s="339" t="s">
        <v>969</v>
      </c>
      <c r="C169" s="339"/>
      <c r="D169" s="339"/>
      <c r="E169" s="339"/>
      <c r="F169" s="339"/>
      <c r="G169" s="339"/>
      <c r="H169" s="340"/>
    </row>
    <row r="170" spans="1:8" ht="14.25">
      <c r="A170" s="338"/>
      <c r="B170" s="339" t="s">
        <v>928</v>
      </c>
      <c r="C170" s="339">
        <v>10</v>
      </c>
      <c r="D170" s="339">
        <v>5</v>
      </c>
      <c r="E170" s="339" t="s">
        <v>883</v>
      </c>
      <c r="F170" s="339">
        <v>2</v>
      </c>
      <c r="G170" s="339" t="s">
        <v>546</v>
      </c>
      <c r="H170" s="340"/>
    </row>
    <row r="171" spans="1:8" ht="14.25">
      <c r="A171" s="338"/>
      <c r="B171" s="341" t="s">
        <v>970</v>
      </c>
      <c r="C171" s="339"/>
      <c r="D171" s="339"/>
      <c r="E171" s="339"/>
      <c r="F171" s="339"/>
      <c r="G171" s="339"/>
      <c r="H171" s="340"/>
    </row>
    <row r="172" spans="1:8" ht="14.25">
      <c r="A172" s="338">
        <v>62</v>
      </c>
      <c r="B172" s="339" t="s">
        <v>971</v>
      </c>
      <c r="C172" s="339"/>
      <c r="D172" s="339"/>
      <c r="E172" s="339"/>
      <c r="F172" s="339"/>
      <c r="G172" s="339"/>
      <c r="H172" s="340"/>
    </row>
    <row r="173" spans="1:8" ht="14.25">
      <c r="A173" s="338"/>
      <c r="B173" s="339" t="s">
        <v>972</v>
      </c>
      <c r="C173" s="339">
        <v>10</v>
      </c>
      <c r="D173" s="339">
        <v>12</v>
      </c>
      <c r="E173" s="339" t="s">
        <v>883</v>
      </c>
      <c r="F173" s="339">
        <v>0.5</v>
      </c>
      <c r="G173" s="339" t="s">
        <v>546</v>
      </c>
      <c r="H173" s="340"/>
    </row>
    <row r="174" spans="1:8" ht="24.75">
      <c r="A174" s="338">
        <v>63</v>
      </c>
      <c r="B174" s="339" t="s">
        <v>973</v>
      </c>
      <c r="C174" s="339"/>
      <c r="D174" s="339"/>
      <c r="E174" s="339"/>
      <c r="F174" s="339"/>
      <c r="G174" s="339"/>
      <c r="H174" s="340"/>
    </row>
    <row r="175" spans="1:8" ht="14.25">
      <c r="A175" s="338"/>
      <c r="B175" s="339" t="s">
        <v>974</v>
      </c>
      <c r="C175" s="339">
        <v>10</v>
      </c>
      <c r="D175" s="339">
        <v>4</v>
      </c>
      <c r="E175" s="339" t="s">
        <v>883</v>
      </c>
      <c r="F175" s="339">
        <v>0.5</v>
      </c>
      <c r="G175" s="339" t="s">
        <v>546</v>
      </c>
      <c r="H175" s="340"/>
    </row>
    <row r="176" spans="1:8" ht="14.25">
      <c r="A176" s="338">
        <v>64</v>
      </c>
      <c r="B176" s="339" t="s">
        <v>975</v>
      </c>
      <c r="C176" s="339"/>
      <c r="D176" s="339"/>
      <c r="E176" s="339"/>
      <c r="F176" s="339"/>
      <c r="G176" s="339"/>
      <c r="H176" s="340"/>
    </row>
    <row r="177" spans="1:8" ht="14.25">
      <c r="A177" s="338"/>
      <c r="B177" s="339" t="s">
        <v>944</v>
      </c>
      <c r="C177" s="339">
        <v>10</v>
      </c>
      <c r="D177" s="339">
        <v>8</v>
      </c>
      <c r="E177" s="339" t="s">
        <v>883</v>
      </c>
      <c r="F177" s="339">
        <v>0.5</v>
      </c>
      <c r="G177" s="339" t="s">
        <v>546</v>
      </c>
      <c r="H177" s="340"/>
    </row>
    <row r="178" spans="1:8" ht="14.25">
      <c r="A178" s="338">
        <v>65</v>
      </c>
      <c r="B178" s="339" t="s">
        <v>976</v>
      </c>
      <c r="C178" s="339"/>
      <c r="D178" s="339"/>
      <c r="E178" s="339"/>
      <c r="F178" s="339"/>
      <c r="G178" s="339"/>
      <c r="H178" s="340"/>
    </row>
    <row r="179" spans="1:8" ht="14.25">
      <c r="A179" s="338"/>
      <c r="B179" s="339" t="s">
        <v>898</v>
      </c>
      <c r="C179" s="339">
        <v>10</v>
      </c>
      <c r="D179" s="339">
        <v>4</v>
      </c>
      <c r="E179" s="339" t="s">
        <v>883</v>
      </c>
      <c r="F179" s="339">
        <v>0.5</v>
      </c>
      <c r="G179" s="339" t="s">
        <v>546</v>
      </c>
      <c r="H179" s="340"/>
    </row>
    <row r="180" spans="1:8" ht="14.25">
      <c r="A180" s="338">
        <v>66</v>
      </c>
      <c r="B180" s="339" t="s">
        <v>977</v>
      </c>
      <c r="C180" s="339"/>
      <c r="D180" s="339"/>
      <c r="E180" s="339"/>
      <c r="F180" s="339"/>
      <c r="G180" s="339"/>
      <c r="H180" s="340"/>
    </row>
    <row r="181" spans="1:8" ht="14.25">
      <c r="A181" s="338"/>
      <c r="B181" s="339" t="s">
        <v>922</v>
      </c>
      <c r="C181" s="339">
        <v>35</v>
      </c>
      <c r="D181" s="339">
        <v>3</v>
      </c>
      <c r="E181" s="339" t="s">
        <v>338</v>
      </c>
      <c r="F181" s="339">
        <v>0.5</v>
      </c>
      <c r="G181" s="339" t="s">
        <v>546</v>
      </c>
      <c r="H181" s="340"/>
    </row>
    <row r="182" spans="1:8" ht="14.25">
      <c r="A182" s="338"/>
      <c r="B182" s="339" t="s">
        <v>978</v>
      </c>
      <c r="C182" s="339">
        <v>10</v>
      </c>
      <c r="D182" s="339">
        <v>25</v>
      </c>
      <c r="E182" s="339" t="s">
        <v>883</v>
      </c>
      <c r="F182" s="339">
        <v>0.5</v>
      </c>
      <c r="G182" s="339" t="s">
        <v>546</v>
      </c>
      <c r="H182" s="340"/>
    </row>
    <row r="183" spans="1:8" ht="14.25">
      <c r="A183" s="338">
        <v>67</v>
      </c>
      <c r="B183" s="339" t="s">
        <v>979</v>
      </c>
      <c r="C183" s="339"/>
      <c r="D183" s="339"/>
      <c r="E183" s="339"/>
      <c r="F183" s="339"/>
      <c r="G183" s="339"/>
      <c r="H183" s="340"/>
    </row>
    <row r="184" spans="1:8" ht="14.25">
      <c r="A184" s="338"/>
      <c r="B184" s="339" t="s">
        <v>908</v>
      </c>
      <c r="C184" s="339">
        <v>10</v>
      </c>
      <c r="D184" s="339">
        <v>11</v>
      </c>
      <c r="E184" s="339" t="s">
        <v>883</v>
      </c>
      <c r="F184" s="339">
        <v>0.5</v>
      </c>
      <c r="G184" s="339" t="s">
        <v>546</v>
      </c>
      <c r="H184" s="340"/>
    </row>
    <row r="185" spans="1:8" ht="24.75">
      <c r="A185" s="338">
        <v>68</v>
      </c>
      <c r="B185" s="339" t="s">
        <v>980</v>
      </c>
      <c r="C185" s="339"/>
      <c r="D185" s="339"/>
      <c r="E185" s="339"/>
      <c r="F185" s="339"/>
      <c r="G185" s="339"/>
      <c r="H185" s="340"/>
    </row>
    <row r="186" spans="1:8" ht="14.25">
      <c r="A186" s="338"/>
      <c r="B186" s="339" t="s">
        <v>981</v>
      </c>
      <c r="C186" s="339">
        <v>10</v>
      </c>
      <c r="D186" s="339">
        <v>10</v>
      </c>
      <c r="E186" s="339" t="s">
        <v>883</v>
      </c>
      <c r="F186" s="339">
        <v>1</v>
      </c>
      <c r="G186" s="339" t="s">
        <v>546</v>
      </c>
      <c r="H186" s="340"/>
    </row>
    <row r="187" spans="1:8" ht="24.75">
      <c r="A187" s="338">
        <v>69</v>
      </c>
      <c r="B187" s="339" t="s">
        <v>982</v>
      </c>
      <c r="C187" s="339"/>
      <c r="D187" s="339"/>
      <c r="E187" s="339"/>
      <c r="F187" s="339"/>
      <c r="G187" s="339"/>
      <c r="H187" s="340"/>
    </row>
    <row r="188" spans="1:8" ht="14.25">
      <c r="A188" s="338"/>
      <c r="B188" s="339" t="s">
        <v>899</v>
      </c>
      <c r="C188" s="339">
        <v>10</v>
      </c>
      <c r="D188" s="339">
        <v>6</v>
      </c>
      <c r="E188" s="339" t="s">
        <v>883</v>
      </c>
      <c r="F188" s="339">
        <v>2</v>
      </c>
      <c r="G188" s="339" t="s">
        <v>546</v>
      </c>
      <c r="H188" s="340"/>
    </row>
    <row r="189" spans="1:8" ht="14.25">
      <c r="A189" s="338">
        <v>70</v>
      </c>
      <c r="B189" s="339" t="s">
        <v>983</v>
      </c>
      <c r="C189" s="339"/>
      <c r="D189" s="339"/>
      <c r="E189" s="339"/>
      <c r="F189" s="339"/>
      <c r="G189" s="339"/>
      <c r="H189" s="340"/>
    </row>
    <row r="190" spans="1:8" ht="14.25">
      <c r="A190" s="338"/>
      <c r="B190" s="339" t="s">
        <v>893</v>
      </c>
      <c r="C190" s="339">
        <v>35</v>
      </c>
      <c r="D190" s="339">
        <v>1</v>
      </c>
      <c r="E190" s="339" t="s">
        <v>880</v>
      </c>
      <c r="F190" s="339">
        <v>0.5</v>
      </c>
      <c r="G190" s="339" t="s">
        <v>546</v>
      </c>
      <c r="H190" s="340"/>
    </row>
    <row r="191" spans="1:8" ht="14.25">
      <c r="A191" s="338"/>
      <c r="B191" s="339" t="s">
        <v>928</v>
      </c>
      <c r="C191" s="339">
        <v>10</v>
      </c>
      <c r="D191" s="339">
        <v>5</v>
      </c>
      <c r="E191" s="339" t="s">
        <v>883</v>
      </c>
      <c r="F191" s="339">
        <v>0.5</v>
      </c>
      <c r="G191" s="339" t="s">
        <v>546</v>
      </c>
      <c r="H191" s="340"/>
    </row>
    <row r="192" spans="1:8" ht="24.75">
      <c r="A192" s="338">
        <v>71</v>
      </c>
      <c r="B192" s="339" t="s">
        <v>984</v>
      </c>
      <c r="C192" s="339"/>
      <c r="D192" s="339"/>
      <c r="E192" s="339"/>
      <c r="F192" s="339"/>
      <c r="G192" s="339"/>
      <c r="H192" s="340"/>
    </row>
    <row r="193" spans="1:8" ht="14.25">
      <c r="A193" s="338"/>
      <c r="B193" s="339" t="s">
        <v>893</v>
      </c>
      <c r="C193" s="339">
        <v>35</v>
      </c>
      <c r="D193" s="339">
        <v>1</v>
      </c>
      <c r="E193" s="339" t="s">
        <v>880</v>
      </c>
      <c r="F193" s="339">
        <v>0.5</v>
      </c>
      <c r="G193" s="339" t="s">
        <v>546</v>
      </c>
      <c r="H193" s="340"/>
    </row>
    <row r="194" spans="1:8" ht="14.25">
      <c r="A194" s="338"/>
      <c r="B194" s="339" t="s">
        <v>886</v>
      </c>
      <c r="C194" s="339">
        <v>10</v>
      </c>
      <c r="D194" s="339">
        <v>9</v>
      </c>
      <c r="E194" s="339" t="s">
        <v>883</v>
      </c>
      <c r="F194" s="339">
        <v>2</v>
      </c>
      <c r="G194" s="339" t="s">
        <v>546</v>
      </c>
      <c r="H194" s="340"/>
    </row>
    <row r="195" spans="1:8" ht="14.25">
      <c r="A195" s="338">
        <v>72</v>
      </c>
      <c r="B195" s="339" t="s">
        <v>985</v>
      </c>
      <c r="C195" s="339"/>
      <c r="D195" s="339"/>
      <c r="E195" s="339"/>
      <c r="F195" s="339"/>
      <c r="G195" s="339"/>
      <c r="H195" s="340"/>
    </row>
    <row r="196" spans="1:8" ht="14.25">
      <c r="A196" s="338"/>
      <c r="B196" s="339" t="s">
        <v>928</v>
      </c>
      <c r="C196" s="339">
        <v>10</v>
      </c>
      <c r="D196" s="339">
        <v>5</v>
      </c>
      <c r="E196" s="339" t="s">
        <v>883</v>
      </c>
      <c r="F196" s="339">
        <v>2</v>
      </c>
      <c r="G196" s="339" t="s">
        <v>546</v>
      </c>
      <c r="H196" s="340"/>
    </row>
    <row r="197" spans="1:8" ht="14.25">
      <c r="A197" s="338">
        <v>73</v>
      </c>
      <c r="B197" s="339" t="s">
        <v>986</v>
      </c>
      <c r="C197" s="339"/>
      <c r="D197" s="339"/>
      <c r="E197" s="339"/>
      <c r="F197" s="339"/>
      <c r="G197" s="339"/>
      <c r="H197" s="340"/>
    </row>
    <row r="198" spans="1:8" ht="14.25">
      <c r="A198" s="338"/>
      <c r="B198" s="339" t="s">
        <v>928</v>
      </c>
      <c r="C198" s="339">
        <v>10</v>
      </c>
      <c r="D198" s="339">
        <v>5</v>
      </c>
      <c r="E198" s="339" t="s">
        <v>883</v>
      </c>
      <c r="F198" s="339">
        <v>2</v>
      </c>
      <c r="G198" s="339" t="s">
        <v>546</v>
      </c>
      <c r="H198" s="340"/>
    </row>
    <row r="199" spans="1:8" ht="14.25">
      <c r="A199" s="338">
        <v>74</v>
      </c>
      <c r="B199" s="339" t="s">
        <v>987</v>
      </c>
      <c r="C199" s="339"/>
      <c r="D199" s="339"/>
      <c r="E199" s="339"/>
      <c r="F199" s="339"/>
      <c r="G199" s="339"/>
      <c r="H199" s="340"/>
    </row>
    <row r="200" spans="1:8" ht="14.25">
      <c r="A200" s="338"/>
      <c r="B200" s="339" t="s">
        <v>988</v>
      </c>
      <c r="C200" s="339">
        <v>10</v>
      </c>
      <c r="D200" s="339">
        <v>4</v>
      </c>
      <c r="E200" s="339" t="s">
        <v>883</v>
      </c>
      <c r="F200" s="339">
        <v>2</v>
      </c>
      <c r="G200" s="339" t="s">
        <v>546</v>
      </c>
      <c r="H200" s="340"/>
    </row>
    <row r="201" spans="1:8" ht="14.25">
      <c r="A201" s="338">
        <v>75</v>
      </c>
      <c r="B201" s="339" t="s">
        <v>989</v>
      </c>
      <c r="C201" s="339"/>
      <c r="D201" s="339"/>
      <c r="E201" s="339"/>
      <c r="F201" s="339"/>
      <c r="G201" s="339"/>
      <c r="H201" s="340"/>
    </row>
    <row r="202" spans="1:8" ht="14.25">
      <c r="A202" s="338"/>
      <c r="B202" s="339" t="s">
        <v>990</v>
      </c>
      <c r="C202" s="339">
        <v>10</v>
      </c>
      <c r="D202" s="339">
        <v>6</v>
      </c>
      <c r="E202" s="339" t="s">
        <v>883</v>
      </c>
      <c r="F202" s="339">
        <v>2</v>
      </c>
      <c r="G202" s="339" t="s">
        <v>546</v>
      </c>
      <c r="H202" s="340"/>
    </row>
    <row r="203" spans="1:8" ht="14.25">
      <c r="A203" s="338">
        <v>76</v>
      </c>
      <c r="B203" s="339" t="s">
        <v>991</v>
      </c>
      <c r="C203" s="339"/>
      <c r="D203" s="339"/>
      <c r="E203" s="339"/>
      <c r="F203" s="339"/>
      <c r="G203" s="339"/>
      <c r="H203" s="340"/>
    </row>
    <row r="204" spans="1:8" ht="14.25">
      <c r="A204" s="338"/>
      <c r="B204" s="339" t="s">
        <v>928</v>
      </c>
      <c r="C204" s="339">
        <v>10</v>
      </c>
      <c r="D204" s="339">
        <v>4</v>
      </c>
      <c r="E204" s="339" t="s">
        <v>883</v>
      </c>
      <c r="F204" s="339">
        <v>2</v>
      </c>
      <c r="G204" s="339" t="s">
        <v>546</v>
      </c>
      <c r="H204" s="340"/>
    </row>
    <row r="205" spans="1:8" ht="24.75">
      <c r="A205" s="338">
        <v>77</v>
      </c>
      <c r="B205" s="339" t="s">
        <v>992</v>
      </c>
      <c r="C205" s="339"/>
      <c r="D205" s="339"/>
      <c r="E205" s="339"/>
      <c r="F205" s="339"/>
      <c r="G205" s="339"/>
      <c r="H205" s="340"/>
    </row>
    <row r="206" spans="1:8" ht="14.25">
      <c r="A206" s="338"/>
      <c r="B206" s="339" t="s">
        <v>898</v>
      </c>
      <c r="C206" s="339">
        <v>10</v>
      </c>
      <c r="D206" s="339">
        <v>4</v>
      </c>
      <c r="E206" s="339" t="s">
        <v>883</v>
      </c>
      <c r="F206" s="339">
        <v>2</v>
      </c>
      <c r="G206" s="339" t="s">
        <v>546</v>
      </c>
      <c r="H206" s="340"/>
    </row>
    <row r="207" spans="1:8" ht="24.75">
      <c r="A207" s="338">
        <v>78</v>
      </c>
      <c r="B207" s="339" t="s">
        <v>993</v>
      </c>
      <c r="C207" s="339"/>
      <c r="D207" s="339"/>
      <c r="E207" s="339"/>
      <c r="F207" s="339"/>
      <c r="G207" s="339"/>
      <c r="H207" s="340"/>
    </row>
    <row r="208" spans="1:8" ht="14.25">
      <c r="A208" s="338"/>
      <c r="B208" s="339" t="s">
        <v>922</v>
      </c>
      <c r="C208" s="339">
        <v>10</v>
      </c>
      <c r="D208" s="339">
        <v>3</v>
      </c>
      <c r="E208" s="339" t="s">
        <v>883</v>
      </c>
      <c r="F208" s="339">
        <v>0.5</v>
      </c>
      <c r="G208" s="339" t="s">
        <v>546</v>
      </c>
      <c r="H208" s="340"/>
    </row>
    <row r="209" spans="1:8" ht="14.25">
      <c r="A209" s="338">
        <v>79</v>
      </c>
      <c r="B209" s="339" t="s">
        <v>994</v>
      </c>
      <c r="C209" s="339"/>
      <c r="D209" s="339"/>
      <c r="E209" s="339"/>
      <c r="F209" s="339"/>
      <c r="G209" s="339"/>
      <c r="H209" s="340"/>
    </row>
    <row r="210" spans="1:8" ht="14.25">
      <c r="A210" s="338"/>
      <c r="B210" s="339" t="s">
        <v>898</v>
      </c>
      <c r="C210" s="339">
        <v>10</v>
      </c>
      <c r="D210" s="339">
        <v>4</v>
      </c>
      <c r="E210" s="339" t="s">
        <v>883</v>
      </c>
      <c r="F210" s="339">
        <v>0.5</v>
      </c>
      <c r="G210" s="339" t="s">
        <v>546</v>
      </c>
      <c r="H210" s="340"/>
    </row>
    <row r="211" spans="1:8" ht="14.25">
      <c r="A211" s="338">
        <v>80</v>
      </c>
      <c r="B211" s="339" t="s">
        <v>995</v>
      </c>
      <c r="C211" s="339"/>
      <c r="D211" s="339"/>
      <c r="E211" s="339"/>
      <c r="F211" s="339"/>
      <c r="G211" s="339"/>
      <c r="H211" s="340"/>
    </row>
    <row r="212" spans="1:8" ht="14.25">
      <c r="A212" s="338"/>
      <c r="B212" s="339" t="s">
        <v>898</v>
      </c>
      <c r="C212" s="339">
        <v>10</v>
      </c>
      <c r="D212" s="339">
        <v>4</v>
      </c>
      <c r="E212" s="339" t="s">
        <v>883</v>
      </c>
      <c r="F212" s="339">
        <v>2</v>
      </c>
      <c r="G212" s="339" t="s">
        <v>546</v>
      </c>
      <c r="H212" s="340"/>
    </row>
    <row r="213" spans="1:8" ht="14.25">
      <c r="A213" s="338">
        <v>81</v>
      </c>
      <c r="B213" s="339" t="s">
        <v>996</v>
      </c>
      <c r="C213" s="339"/>
      <c r="D213" s="339"/>
      <c r="E213" s="339"/>
      <c r="F213" s="339"/>
      <c r="G213" s="339"/>
      <c r="H213" s="340"/>
    </row>
    <row r="214" spans="1:8" ht="14.25">
      <c r="A214" s="338"/>
      <c r="B214" s="339" t="s">
        <v>997</v>
      </c>
      <c r="C214" s="339">
        <v>10</v>
      </c>
      <c r="D214" s="339">
        <v>4</v>
      </c>
      <c r="E214" s="339" t="s">
        <v>883</v>
      </c>
      <c r="F214" s="339">
        <v>2</v>
      </c>
      <c r="G214" s="339" t="s">
        <v>546</v>
      </c>
      <c r="H214" s="340"/>
    </row>
    <row r="215" spans="1:8" ht="24.75">
      <c r="A215" s="338"/>
      <c r="B215" s="341" t="s">
        <v>998</v>
      </c>
      <c r="C215" s="339"/>
      <c r="D215" s="339"/>
      <c r="E215" s="339"/>
      <c r="F215" s="339"/>
      <c r="G215" s="339"/>
      <c r="H215" s="340"/>
    </row>
    <row r="216" spans="1:8" ht="36">
      <c r="A216" s="338">
        <v>82</v>
      </c>
      <c r="B216" s="339" t="s">
        <v>999</v>
      </c>
      <c r="C216" s="339"/>
      <c r="D216" s="339"/>
      <c r="E216" s="339"/>
      <c r="F216" s="339"/>
      <c r="G216" s="339"/>
      <c r="H216" s="340"/>
    </row>
    <row r="217" spans="1:8" ht="14.25">
      <c r="A217" s="338"/>
      <c r="B217" s="339" t="s">
        <v>892</v>
      </c>
      <c r="C217" s="339">
        <v>10</v>
      </c>
      <c r="D217" s="339">
        <v>15</v>
      </c>
      <c r="E217" s="339" t="s">
        <v>883</v>
      </c>
      <c r="F217" s="339">
        <v>0.5</v>
      </c>
      <c r="G217" s="339" t="s">
        <v>546</v>
      </c>
      <c r="H217" s="340"/>
    </row>
    <row r="218" spans="1:8" ht="14.25">
      <c r="A218" s="338">
        <v>83</v>
      </c>
      <c r="B218" s="339" t="s">
        <v>1000</v>
      </c>
      <c r="C218" s="339"/>
      <c r="D218" s="339"/>
      <c r="E218" s="339"/>
      <c r="F218" s="339"/>
      <c r="G218" s="339"/>
      <c r="H218" s="340"/>
    </row>
    <row r="219" spans="1:8" ht="14.25">
      <c r="A219" s="338"/>
      <c r="B219" s="339" t="s">
        <v>898</v>
      </c>
      <c r="C219" s="339">
        <v>10</v>
      </c>
      <c r="D219" s="339">
        <v>3</v>
      </c>
      <c r="E219" s="339" t="s">
        <v>883</v>
      </c>
      <c r="F219" s="339">
        <v>2</v>
      </c>
      <c r="G219" s="339" t="s">
        <v>546</v>
      </c>
      <c r="H219" s="340"/>
    </row>
    <row r="220" spans="1:8" ht="24.75">
      <c r="A220" s="338">
        <v>84</v>
      </c>
      <c r="B220" s="339" t="s">
        <v>1001</v>
      </c>
      <c r="C220" s="339"/>
      <c r="D220" s="339"/>
      <c r="E220" s="339"/>
      <c r="F220" s="339"/>
      <c r="G220" s="339"/>
      <c r="H220" s="340"/>
    </row>
    <row r="221" spans="1:8" ht="14.25">
      <c r="A221" s="338"/>
      <c r="B221" s="339" t="s">
        <v>891</v>
      </c>
      <c r="C221" s="339">
        <v>10</v>
      </c>
      <c r="D221" s="339">
        <v>8</v>
      </c>
      <c r="E221" s="339" t="s">
        <v>883</v>
      </c>
      <c r="F221" s="339">
        <v>0.5</v>
      </c>
      <c r="G221" s="339" t="s">
        <v>546</v>
      </c>
      <c r="H221" s="340"/>
    </row>
    <row r="222" spans="1:8" ht="14.25">
      <c r="A222" s="338">
        <v>85</v>
      </c>
      <c r="B222" s="339" t="s">
        <v>1002</v>
      </c>
      <c r="C222" s="339"/>
      <c r="D222" s="339"/>
      <c r="E222" s="339"/>
      <c r="F222" s="339"/>
      <c r="G222" s="339"/>
      <c r="H222" s="340"/>
    </row>
    <row r="223" spans="1:8" ht="14.25">
      <c r="A223" s="338"/>
      <c r="B223" s="339" t="s">
        <v>928</v>
      </c>
      <c r="C223" s="339">
        <v>10</v>
      </c>
      <c r="D223" s="339">
        <v>5</v>
      </c>
      <c r="E223" s="339" t="s">
        <v>883</v>
      </c>
      <c r="F223" s="339">
        <v>0.5</v>
      </c>
      <c r="G223" s="339" t="s">
        <v>546</v>
      </c>
      <c r="H223" s="340"/>
    </row>
    <row r="224" spans="1:8" ht="24.75">
      <c r="A224" s="338">
        <v>86</v>
      </c>
      <c r="B224" s="339" t="s">
        <v>1003</v>
      </c>
      <c r="C224" s="339"/>
      <c r="D224" s="339"/>
      <c r="E224" s="339"/>
      <c r="F224" s="339"/>
      <c r="G224" s="339"/>
      <c r="H224" s="340"/>
    </row>
    <row r="225" spans="1:8" ht="14.25">
      <c r="A225" s="338"/>
      <c r="B225" s="339" t="s">
        <v>928</v>
      </c>
      <c r="C225" s="339">
        <v>10</v>
      </c>
      <c r="D225" s="339">
        <v>5</v>
      </c>
      <c r="E225" s="339" t="s">
        <v>883</v>
      </c>
      <c r="F225" s="339">
        <v>2</v>
      </c>
      <c r="G225" s="339" t="s">
        <v>546</v>
      </c>
      <c r="H225" s="340"/>
    </row>
    <row r="226" spans="1:8" ht="24.75">
      <c r="A226" s="338">
        <v>87</v>
      </c>
      <c r="B226" s="339" t="s">
        <v>1004</v>
      </c>
      <c r="C226" s="339"/>
      <c r="D226" s="339"/>
      <c r="E226" s="339"/>
      <c r="F226" s="339"/>
      <c r="G226" s="339"/>
      <c r="H226" s="340"/>
    </row>
    <row r="227" spans="1:8" ht="14.25">
      <c r="A227" s="338"/>
      <c r="B227" s="339" t="s">
        <v>898</v>
      </c>
      <c r="C227" s="339">
        <v>10</v>
      </c>
      <c r="D227" s="339">
        <v>4</v>
      </c>
      <c r="E227" s="339" t="s">
        <v>883</v>
      </c>
      <c r="F227" s="339">
        <v>2</v>
      </c>
      <c r="G227" s="339" t="s">
        <v>546</v>
      </c>
      <c r="H227" s="340"/>
    </row>
    <row r="228" spans="1:8" ht="24.75">
      <c r="A228" s="338">
        <v>88</v>
      </c>
      <c r="B228" s="339" t="s">
        <v>1005</v>
      </c>
      <c r="C228" s="339"/>
      <c r="D228" s="339"/>
      <c r="E228" s="339"/>
      <c r="F228" s="339"/>
      <c r="G228" s="339"/>
      <c r="H228" s="340"/>
    </row>
    <row r="229" spans="1:8" ht="14.25">
      <c r="A229" s="338"/>
      <c r="B229" s="339" t="s">
        <v>899</v>
      </c>
      <c r="C229" s="339">
        <v>10</v>
      </c>
      <c r="D229" s="339">
        <v>6</v>
      </c>
      <c r="E229" s="339" t="s">
        <v>883</v>
      </c>
      <c r="F229" s="339">
        <v>0.5</v>
      </c>
      <c r="G229" s="339" t="s">
        <v>546</v>
      </c>
      <c r="H229" s="340"/>
    </row>
    <row r="230" spans="1:8" ht="24.75">
      <c r="A230" s="338">
        <v>89</v>
      </c>
      <c r="B230" s="339" t="s">
        <v>1006</v>
      </c>
      <c r="C230" s="339"/>
      <c r="D230" s="339"/>
      <c r="E230" s="339"/>
      <c r="F230" s="339"/>
      <c r="G230" s="339"/>
      <c r="H230" s="340"/>
    </row>
    <row r="231" spans="1:8" ht="14.25">
      <c r="A231" s="338"/>
      <c r="B231" s="339" t="s">
        <v>879</v>
      </c>
      <c r="C231" s="339">
        <v>10</v>
      </c>
      <c r="D231" s="339">
        <v>4</v>
      </c>
      <c r="E231" s="339" t="s">
        <v>883</v>
      </c>
      <c r="F231" s="339">
        <v>2</v>
      </c>
      <c r="G231" s="339" t="s">
        <v>546</v>
      </c>
      <c r="H231" s="340"/>
    </row>
    <row r="232" spans="1:8" ht="36">
      <c r="A232" s="338">
        <v>90</v>
      </c>
      <c r="B232" s="339" t="s">
        <v>1007</v>
      </c>
      <c r="C232" s="339"/>
      <c r="D232" s="339"/>
      <c r="E232" s="339"/>
      <c r="F232" s="339"/>
      <c r="G232" s="339"/>
      <c r="H232" s="340"/>
    </row>
    <row r="233" spans="1:8" ht="14.25">
      <c r="A233" s="338"/>
      <c r="B233" s="339" t="s">
        <v>896</v>
      </c>
      <c r="C233" s="339">
        <v>10</v>
      </c>
      <c r="D233" s="339">
        <v>7</v>
      </c>
      <c r="E233" s="339" t="s">
        <v>883</v>
      </c>
      <c r="F233" s="339">
        <v>2</v>
      </c>
      <c r="G233" s="339" t="s">
        <v>546</v>
      </c>
      <c r="H233" s="340"/>
    </row>
    <row r="234" spans="1:8" ht="24.75">
      <c r="A234" s="338">
        <v>91</v>
      </c>
      <c r="B234" s="339" t="s">
        <v>1008</v>
      </c>
      <c r="C234" s="339"/>
      <c r="D234" s="339"/>
      <c r="E234" s="339"/>
      <c r="F234" s="339"/>
      <c r="G234" s="339"/>
      <c r="H234" s="340"/>
    </row>
    <row r="235" spans="1:8" ht="14.25">
      <c r="A235" s="338"/>
      <c r="B235" s="339" t="s">
        <v>928</v>
      </c>
      <c r="C235" s="339">
        <v>10</v>
      </c>
      <c r="D235" s="339">
        <v>5</v>
      </c>
      <c r="E235" s="339" t="s">
        <v>883</v>
      </c>
      <c r="F235" s="339">
        <v>2</v>
      </c>
      <c r="G235" s="339" t="s">
        <v>546</v>
      </c>
      <c r="H235" s="340"/>
    </row>
    <row r="236" spans="1:8" ht="24.75">
      <c r="A236" s="338">
        <v>92</v>
      </c>
      <c r="B236" s="339" t="s">
        <v>1009</v>
      </c>
      <c r="C236" s="339"/>
      <c r="D236" s="339"/>
      <c r="E236" s="339"/>
      <c r="F236" s="339"/>
      <c r="G236" s="339"/>
      <c r="H236" s="340"/>
    </row>
    <row r="237" spans="1:8" ht="14.25">
      <c r="A237" s="338"/>
      <c r="B237" s="339" t="s">
        <v>893</v>
      </c>
      <c r="C237" s="339">
        <v>35</v>
      </c>
      <c r="D237" s="339">
        <v>1</v>
      </c>
      <c r="E237" s="339" t="s">
        <v>880</v>
      </c>
      <c r="F237" s="339">
        <v>0.5</v>
      </c>
      <c r="G237" s="339" t="s">
        <v>546</v>
      </c>
      <c r="H237" s="340"/>
    </row>
    <row r="238" spans="1:8" ht="14.25">
      <c r="A238" s="338"/>
      <c r="B238" s="339" t="s">
        <v>1010</v>
      </c>
      <c r="C238" s="339">
        <v>10</v>
      </c>
      <c r="D238" s="339">
        <v>11</v>
      </c>
      <c r="E238" s="339" t="s">
        <v>883</v>
      </c>
      <c r="F238" s="339">
        <v>0.5</v>
      </c>
      <c r="G238" s="339" t="s">
        <v>546</v>
      </c>
      <c r="H238" s="340"/>
    </row>
    <row r="239" spans="1:8" ht="24.75">
      <c r="A239" s="338">
        <v>93</v>
      </c>
      <c r="B239" s="339" t="s">
        <v>1011</v>
      </c>
      <c r="C239" s="339"/>
      <c r="D239" s="339"/>
      <c r="E239" s="339"/>
      <c r="F239" s="339"/>
      <c r="G239" s="339"/>
      <c r="H239" s="340"/>
    </row>
    <row r="240" spans="1:8" ht="14.25">
      <c r="A240" s="338"/>
      <c r="B240" s="339" t="s">
        <v>893</v>
      </c>
      <c r="C240" s="339">
        <v>35</v>
      </c>
      <c r="D240" s="339">
        <v>1</v>
      </c>
      <c r="E240" s="339" t="s">
        <v>880</v>
      </c>
      <c r="F240" s="339">
        <v>0.5</v>
      </c>
      <c r="G240" s="339" t="s">
        <v>546</v>
      </c>
      <c r="H240" s="340"/>
    </row>
    <row r="241" spans="1:8" ht="14.25">
      <c r="A241" s="338"/>
      <c r="B241" s="339" t="s">
        <v>892</v>
      </c>
      <c r="C241" s="339">
        <v>10</v>
      </c>
      <c r="D241" s="339">
        <v>15</v>
      </c>
      <c r="E241" s="339" t="s">
        <v>883</v>
      </c>
      <c r="F241" s="339">
        <v>0.5</v>
      </c>
      <c r="G241" s="339" t="s">
        <v>546</v>
      </c>
      <c r="H241" s="340"/>
    </row>
    <row r="242" spans="1:8" ht="14.25">
      <c r="A242" s="338">
        <v>94</v>
      </c>
      <c r="B242" s="339" t="s">
        <v>1012</v>
      </c>
      <c r="C242" s="339"/>
      <c r="D242" s="339"/>
      <c r="E242" s="339"/>
      <c r="F242" s="339"/>
      <c r="G242" s="339"/>
      <c r="H242" s="340"/>
    </row>
    <row r="243" spans="1:8" ht="14.25">
      <c r="A243" s="338"/>
      <c r="B243" s="339" t="s">
        <v>898</v>
      </c>
      <c r="C243" s="339">
        <v>10</v>
      </c>
      <c r="D243" s="339">
        <v>4</v>
      </c>
      <c r="E243" s="339" t="s">
        <v>883</v>
      </c>
      <c r="F243" s="339">
        <v>2</v>
      </c>
      <c r="G243" s="339" t="s">
        <v>546</v>
      </c>
      <c r="H243" s="340"/>
    </row>
    <row r="244" spans="1:8" ht="14.25">
      <c r="A244" s="338">
        <v>95</v>
      </c>
      <c r="B244" s="339" t="s">
        <v>1013</v>
      </c>
      <c r="C244" s="339"/>
      <c r="D244" s="339"/>
      <c r="E244" s="339"/>
      <c r="F244" s="339"/>
      <c r="G244" s="339"/>
      <c r="H244" s="340"/>
    </row>
    <row r="245" spans="1:8" ht="14.25">
      <c r="A245" s="338"/>
      <c r="B245" s="339" t="s">
        <v>928</v>
      </c>
      <c r="C245" s="339">
        <v>10</v>
      </c>
      <c r="D245" s="339">
        <v>5</v>
      </c>
      <c r="E245" s="339" t="s">
        <v>883</v>
      </c>
      <c r="F245" s="339">
        <v>2</v>
      </c>
      <c r="G245" s="339" t="s">
        <v>546</v>
      </c>
      <c r="H245" s="340"/>
    </row>
    <row r="246" spans="1:8" ht="14.25">
      <c r="A246" s="338">
        <v>96</v>
      </c>
      <c r="B246" s="339" t="s">
        <v>1014</v>
      </c>
      <c r="C246" s="339"/>
      <c r="D246" s="339"/>
      <c r="E246" s="339"/>
      <c r="F246" s="339"/>
      <c r="G246" s="339"/>
      <c r="H246" s="340"/>
    </row>
    <row r="247" spans="1:8" ht="14.25">
      <c r="A247" s="338"/>
      <c r="B247" s="339" t="s">
        <v>898</v>
      </c>
      <c r="C247" s="339">
        <v>10</v>
      </c>
      <c r="D247" s="339">
        <v>4</v>
      </c>
      <c r="E247" s="339" t="s">
        <v>883</v>
      </c>
      <c r="F247" s="339">
        <v>0.5</v>
      </c>
      <c r="G247" s="339" t="s">
        <v>546</v>
      </c>
      <c r="H247" s="340"/>
    </row>
    <row r="248" spans="1:8" ht="24.75">
      <c r="A248" s="338"/>
      <c r="B248" s="341" t="s">
        <v>1015</v>
      </c>
      <c r="C248" s="339"/>
      <c r="D248" s="339"/>
      <c r="E248" s="339"/>
      <c r="F248" s="339"/>
      <c r="G248" s="339"/>
      <c r="H248" s="340"/>
    </row>
    <row r="249" spans="1:8" ht="14.25">
      <c r="A249" s="338">
        <v>97</v>
      </c>
      <c r="B249" s="339" t="s">
        <v>1016</v>
      </c>
      <c r="C249" s="339"/>
      <c r="D249" s="339"/>
      <c r="E249" s="339"/>
      <c r="F249" s="339"/>
      <c r="G249" s="339"/>
      <c r="H249" s="340"/>
    </row>
    <row r="250" spans="1:8" ht="14.25">
      <c r="A250" s="338"/>
      <c r="B250" s="339" t="s">
        <v>887</v>
      </c>
      <c r="C250" s="339">
        <v>10</v>
      </c>
      <c r="D250" s="339">
        <v>10</v>
      </c>
      <c r="E250" s="339" t="s">
        <v>883</v>
      </c>
      <c r="F250" s="339">
        <v>2</v>
      </c>
      <c r="G250" s="339" t="s">
        <v>546</v>
      </c>
      <c r="H250" s="340"/>
    </row>
    <row r="251" spans="1:8" ht="14.25">
      <c r="A251" s="338">
        <v>98</v>
      </c>
      <c r="B251" s="339" t="s">
        <v>1017</v>
      </c>
      <c r="C251" s="339"/>
      <c r="D251" s="339"/>
      <c r="E251" s="339"/>
      <c r="F251" s="339"/>
      <c r="G251" s="339"/>
      <c r="H251" s="340"/>
    </row>
    <row r="252" spans="1:8" ht="14.25">
      <c r="A252" s="338"/>
      <c r="B252" s="339" t="s">
        <v>898</v>
      </c>
      <c r="C252" s="339">
        <v>10</v>
      </c>
      <c r="D252" s="339">
        <v>4</v>
      </c>
      <c r="E252" s="339" t="s">
        <v>883</v>
      </c>
      <c r="F252" s="339">
        <v>2</v>
      </c>
      <c r="G252" s="339" t="s">
        <v>546</v>
      </c>
      <c r="H252" s="340"/>
    </row>
    <row r="253" spans="1:8" ht="14.25">
      <c r="A253" s="338">
        <v>99</v>
      </c>
      <c r="B253" s="339" t="s">
        <v>1018</v>
      </c>
      <c r="C253" s="339"/>
      <c r="D253" s="339"/>
      <c r="E253" s="339"/>
      <c r="F253" s="339"/>
      <c r="G253" s="339"/>
      <c r="H253" s="340"/>
    </row>
    <row r="254" spans="1:8" ht="14.25">
      <c r="A254" s="338"/>
      <c r="B254" s="339" t="s">
        <v>887</v>
      </c>
      <c r="C254" s="339">
        <v>10</v>
      </c>
      <c r="D254" s="339">
        <v>10</v>
      </c>
      <c r="E254" s="339" t="s">
        <v>883</v>
      </c>
      <c r="F254" s="339">
        <v>2</v>
      </c>
      <c r="G254" s="339" t="s">
        <v>546</v>
      </c>
      <c r="H254" s="340"/>
    </row>
    <row r="255" spans="1:8" ht="14.25">
      <c r="A255" s="338">
        <v>100</v>
      </c>
      <c r="B255" s="339" t="s">
        <v>1019</v>
      </c>
      <c r="C255" s="339"/>
      <c r="D255" s="339"/>
      <c r="E255" s="339"/>
      <c r="F255" s="339"/>
      <c r="G255" s="339"/>
      <c r="H255" s="340"/>
    </row>
    <row r="256" spans="1:8" ht="14.25">
      <c r="A256" s="338"/>
      <c r="B256" s="339" t="s">
        <v>899</v>
      </c>
      <c r="C256" s="339">
        <v>10</v>
      </c>
      <c r="D256" s="339">
        <v>6</v>
      </c>
      <c r="E256" s="339" t="s">
        <v>883</v>
      </c>
      <c r="F256" s="339">
        <v>2</v>
      </c>
      <c r="G256" s="339" t="s">
        <v>546</v>
      </c>
      <c r="H256" s="340"/>
    </row>
    <row r="257" spans="1:8" ht="14.25">
      <c r="A257" s="338">
        <v>101</v>
      </c>
      <c r="B257" s="339" t="s">
        <v>1020</v>
      </c>
      <c r="C257" s="339"/>
      <c r="D257" s="339"/>
      <c r="E257" s="339"/>
      <c r="F257" s="339"/>
      <c r="G257" s="339"/>
      <c r="H257" s="340"/>
    </row>
    <row r="258" spans="1:8" ht="14.25">
      <c r="A258" s="338"/>
      <c r="B258" s="339" t="s">
        <v>891</v>
      </c>
      <c r="C258" s="339">
        <v>10</v>
      </c>
      <c r="D258" s="339">
        <v>8</v>
      </c>
      <c r="E258" s="339" t="s">
        <v>883</v>
      </c>
      <c r="F258" s="339">
        <v>2</v>
      </c>
      <c r="G258" s="339" t="s">
        <v>546</v>
      </c>
      <c r="H258" s="340"/>
    </row>
    <row r="259" spans="1:8" ht="24.75">
      <c r="A259" s="338">
        <v>102</v>
      </c>
      <c r="B259" s="339" t="s">
        <v>1021</v>
      </c>
      <c r="C259" s="339"/>
      <c r="D259" s="339"/>
      <c r="E259" s="339"/>
      <c r="F259" s="339"/>
      <c r="G259" s="339"/>
      <c r="H259" s="340"/>
    </row>
    <row r="260" spans="1:8" ht="14.25">
      <c r="A260" s="338"/>
      <c r="B260" s="339" t="s">
        <v>896</v>
      </c>
      <c r="C260" s="339">
        <v>10</v>
      </c>
      <c r="D260" s="339">
        <v>6</v>
      </c>
      <c r="E260" s="339" t="s">
        <v>883</v>
      </c>
      <c r="F260" s="339">
        <v>2</v>
      </c>
      <c r="G260" s="339" t="s">
        <v>546</v>
      </c>
      <c r="H260" s="340"/>
    </row>
    <row r="261" spans="1:8" ht="24.75">
      <c r="A261" s="338">
        <v>103</v>
      </c>
      <c r="B261" s="339" t="s">
        <v>1022</v>
      </c>
      <c r="C261" s="339"/>
      <c r="D261" s="339"/>
      <c r="E261" s="339"/>
      <c r="F261" s="339"/>
      <c r="G261" s="339"/>
      <c r="H261" s="340"/>
    </row>
    <row r="262" spans="1:8" ht="14.25">
      <c r="A262" s="338"/>
      <c r="B262" s="339" t="s">
        <v>928</v>
      </c>
      <c r="C262" s="339">
        <v>10</v>
      </c>
      <c r="D262" s="339">
        <v>5</v>
      </c>
      <c r="E262" s="339" t="s">
        <v>883</v>
      </c>
      <c r="F262" s="339">
        <v>2</v>
      </c>
      <c r="G262" s="339" t="s">
        <v>546</v>
      </c>
      <c r="H262" s="340"/>
    </row>
    <row r="263" spans="1:8" ht="14.25">
      <c r="A263" s="338">
        <v>104</v>
      </c>
      <c r="B263" s="339" t="s">
        <v>1023</v>
      </c>
      <c r="C263" s="339"/>
      <c r="D263" s="339"/>
      <c r="E263" s="339"/>
      <c r="F263" s="339"/>
      <c r="G263" s="339"/>
      <c r="H263" s="340"/>
    </row>
    <row r="264" spans="1:8" ht="14.25">
      <c r="A264" s="338"/>
      <c r="B264" s="339" t="s">
        <v>908</v>
      </c>
      <c r="C264" s="339">
        <v>10</v>
      </c>
      <c r="D264" s="339">
        <v>11</v>
      </c>
      <c r="E264" s="339" t="s">
        <v>883</v>
      </c>
      <c r="F264" s="339">
        <v>2</v>
      </c>
      <c r="G264" s="339" t="s">
        <v>546</v>
      </c>
      <c r="H264" s="340"/>
    </row>
    <row r="265" spans="1:8" ht="14.25">
      <c r="A265" s="338">
        <v>105</v>
      </c>
      <c r="B265" s="339" t="s">
        <v>1024</v>
      </c>
      <c r="C265" s="339"/>
      <c r="D265" s="339"/>
      <c r="E265" s="339"/>
      <c r="F265" s="339"/>
      <c r="G265" s="339"/>
      <c r="H265" s="340"/>
    </row>
    <row r="266" spans="1:8" ht="14.25">
      <c r="A266" s="338"/>
      <c r="B266" s="339" t="s">
        <v>886</v>
      </c>
      <c r="C266" s="339">
        <v>10</v>
      </c>
      <c r="D266" s="339">
        <v>9</v>
      </c>
      <c r="E266" s="339" t="s">
        <v>883</v>
      </c>
      <c r="F266" s="339">
        <v>0.5</v>
      </c>
      <c r="G266" s="339" t="s">
        <v>546</v>
      </c>
      <c r="H266" s="340"/>
    </row>
    <row r="267" spans="1:8" ht="24.75">
      <c r="A267" s="338">
        <v>106</v>
      </c>
      <c r="B267" s="339" t="s">
        <v>1025</v>
      </c>
      <c r="C267" s="339"/>
      <c r="D267" s="339"/>
      <c r="E267" s="339"/>
      <c r="F267" s="339"/>
      <c r="G267" s="339"/>
      <c r="H267" s="340"/>
    </row>
    <row r="268" spans="1:8" ht="14.25">
      <c r="A268" s="338"/>
      <c r="B268" s="339" t="s">
        <v>896</v>
      </c>
      <c r="C268" s="339">
        <v>10</v>
      </c>
      <c r="D268" s="339">
        <v>7</v>
      </c>
      <c r="E268" s="339" t="s">
        <v>883</v>
      </c>
      <c r="F268" s="339">
        <v>0.5</v>
      </c>
      <c r="G268" s="339" t="s">
        <v>546</v>
      </c>
      <c r="H268" s="340"/>
    </row>
    <row r="269" spans="1:8" ht="14.25">
      <c r="A269" s="338"/>
      <c r="B269" s="341" t="s">
        <v>1026</v>
      </c>
      <c r="C269" s="339"/>
      <c r="D269" s="339"/>
      <c r="E269" s="339"/>
      <c r="F269" s="339"/>
      <c r="G269" s="339"/>
      <c r="H269" s="340"/>
    </row>
    <row r="270" spans="1:8" ht="24.75">
      <c r="A270" s="338">
        <v>107</v>
      </c>
      <c r="B270" s="339" t="s">
        <v>1027</v>
      </c>
      <c r="C270" s="339"/>
      <c r="D270" s="339"/>
      <c r="E270" s="339"/>
      <c r="F270" s="339"/>
      <c r="G270" s="339"/>
      <c r="H270" s="340"/>
    </row>
    <row r="271" spans="1:8" ht="14.25">
      <c r="A271" s="338"/>
      <c r="B271" s="339" t="s">
        <v>892</v>
      </c>
      <c r="C271" s="339">
        <v>10</v>
      </c>
      <c r="D271" s="339">
        <v>14</v>
      </c>
      <c r="E271" s="339" t="s">
        <v>883</v>
      </c>
      <c r="F271" s="339">
        <v>0.5</v>
      </c>
      <c r="G271" s="339" t="s">
        <v>546</v>
      </c>
      <c r="H271" s="340"/>
    </row>
    <row r="272" spans="1:8" ht="14.25">
      <c r="A272" s="338">
        <v>108</v>
      </c>
      <c r="B272" s="339" t="s">
        <v>1028</v>
      </c>
      <c r="C272" s="339"/>
      <c r="D272" s="339"/>
      <c r="E272" s="339"/>
      <c r="F272" s="339"/>
      <c r="G272" s="339"/>
      <c r="H272" s="340"/>
    </row>
    <row r="273" spans="1:8" ht="14.25">
      <c r="A273" s="338"/>
      <c r="B273" s="339" t="s">
        <v>899</v>
      </c>
      <c r="C273" s="339">
        <v>10</v>
      </c>
      <c r="D273" s="339">
        <v>6</v>
      </c>
      <c r="E273" s="339" t="s">
        <v>883</v>
      </c>
      <c r="F273" s="339">
        <v>0.5</v>
      </c>
      <c r="G273" s="339" t="s">
        <v>546</v>
      </c>
      <c r="H273" s="340"/>
    </row>
    <row r="274" spans="1:8" ht="14.25">
      <c r="A274" s="338">
        <v>109</v>
      </c>
      <c r="B274" s="339" t="s">
        <v>1029</v>
      </c>
      <c r="C274" s="339"/>
      <c r="D274" s="339"/>
      <c r="E274" s="339"/>
      <c r="F274" s="339"/>
      <c r="G274" s="339"/>
      <c r="H274" s="340"/>
    </row>
    <row r="275" spans="1:8" ht="14.25">
      <c r="A275" s="338"/>
      <c r="B275" s="339" t="s">
        <v>898</v>
      </c>
      <c r="C275" s="339">
        <v>10</v>
      </c>
      <c r="D275" s="339">
        <v>4</v>
      </c>
      <c r="E275" s="339" t="s">
        <v>883</v>
      </c>
      <c r="F275" s="339">
        <v>0.5</v>
      </c>
      <c r="G275" s="339" t="s">
        <v>546</v>
      </c>
      <c r="H275" s="340"/>
    </row>
    <row r="276" spans="1:8" ht="14.25">
      <c r="A276" s="338">
        <v>110</v>
      </c>
      <c r="B276" s="339" t="s">
        <v>1030</v>
      </c>
      <c r="C276" s="339"/>
      <c r="D276" s="339"/>
      <c r="E276" s="339"/>
      <c r="F276" s="339"/>
      <c r="G276" s="339"/>
      <c r="H276" s="340"/>
    </row>
    <row r="277" spans="1:8" ht="14.25">
      <c r="A277" s="338"/>
      <c r="B277" s="339" t="s">
        <v>974</v>
      </c>
      <c r="C277" s="339">
        <v>10</v>
      </c>
      <c r="D277" s="339">
        <v>4</v>
      </c>
      <c r="E277" s="339" t="s">
        <v>883</v>
      </c>
      <c r="F277" s="339">
        <v>0.5</v>
      </c>
      <c r="G277" s="339" t="s">
        <v>546</v>
      </c>
      <c r="H277" s="340"/>
    </row>
    <row r="278" spans="1:8" ht="24.75">
      <c r="A278" s="338">
        <v>111</v>
      </c>
      <c r="B278" s="339" t="s">
        <v>1031</v>
      </c>
      <c r="C278" s="339"/>
      <c r="D278" s="339"/>
      <c r="E278" s="339"/>
      <c r="F278" s="339"/>
      <c r="G278" s="339"/>
      <c r="H278" s="340"/>
    </row>
    <row r="279" spans="1:8" ht="14.25">
      <c r="A279" s="338"/>
      <c r="B279" s="339" t="s">
        <v>896</v>
      </c>
      <c r="C279" s="339">
        <v>10</v>
      </c>
      <c r="D279" s="339">
        <v>7</v>
      </c>
      <c r="E279" s="339" t="s">
        <v>883</v>
      </c>
      <c r="F279" s="339">
        <v>0.5</v>
      </c>
      <c r="G279" s="339" t="s">
        <v>546</v>
      </c>
      <c r="H279" s="340"/>
    </row>
    <row r="280" spans="1:8" ht="36">
      <c r="A280" s="338">
        <v>112</v>
      </c>
      <c r="B280" s="339" t="s">
        <v>1032</v>
      </c>
      <c r="C280" s="339"/>
      <c r="D280" s="339"/>
      <c r="E280" s="339"/>
      <c r="F280" s="339"/>
      <c r="G280" s="339"/>
      <c r="H280" s="340"/>
    </row>
    <row r="281" spans="1:8" ht="14.25">
      <c r="A281" s="338"/>
      <c r="B281" s="339" t="s">
        <v>997</v>
      </c>
      <c r="C281" s="339">
        <v>10</v>
      </c>
      <c r="D281" s="339">
        <v>5</v>
      </c>
      <c r="E281" s="339" t="s">
        <v>883</v>
      </c>
      <c r="F281" s="339">
        <v>0.5</v>
      </c>
      <c r="G281" s="339" t="s">
        <v>546</v>
      </c>
      <c r="H281" s="340"/>
    </row>
    <row r="282" spans="1:8" ht="14.25">
      <c r="A282" s="338">
        <v>113</v>
      </c>
      <c r="B282" s="339" t="s">
        <v>1033</v>
      </c>
      <c r="C282" s="339"/>
      <c r="D282" s="339"/>
      <c r="E282" s="339"/>
      <c r="F282" s="339"/>
      <c r="G282" s="339"/>
      <c r="H282" s="340"/>
    </row>
    <row r="283" spans="1:8" ht="14.25">
      <c r="A283" s="338"/>
      <c r="B283" s="339" t="s">
        <v>899</v>
      </c>
      <c r="C283" s="339">
        <v>10</v>
      </c>
      <c r="D283" s="339">
        <v>6</v>
      </c>
      <c r="E283" s="339" t="s">
        <v>883</v>
      </c>
      <c r="F283" s="339">
        <v>0.5</v>
      </c>
      <c r="G283" s="339" t="s">
        <v>546</v>
      </c>
      <c r="H283" s="340"/>
    </row>
    <row r="284" spans="1:8" ht="24.75">
      <c r="A284" s="338">
        <v>114</v>
      </c>
      <c r="B284" s="339" t="s">
        <v>1034</v>
      </c>
      <c r="C284" s="339"/>
      <c r="D284" s="339"/>
      <c r="E284" s="339"/>
      <c r="F284" s="339"/>
      <c r="G284" s="339"/>
      <c r="H284" s="340"/>
    </row>
    <row r="285" spans="1:8" ht="14.25">
      <c r="A285" s="338"/>
      <c r="B285" s="339" t="s">
        <v>1035</v>
      </c>
      <c r="C285" s="339">
        <v>35</v>
      </c>
      <c r="D285" s="339">
        <v>1</v>
      </c>
      <c r="E285" s="339" t="s">
        <v>338</v>
      </c>
      <c r="F285" s="339">
        <v>0.5</v>
      </c>
      <c r="G285" s="339" t="s">
        <v>546</v>
      </c>
      <c r="H285" s="340"/>
    </row>
    <row r="286" spans="1:8" ht="14.25">
      <c r="A286" s="338"/>
      <c r="B286" s="339" t="s">
        <v>886</v>
      </c>
      <c r="C286" s="339">
        <v>10</v>
      </c>
      <c r="D286" s="339">
        <v>9</v>
      </c>
      <c r="E286" s="339" t="s">
        <v>883</v>
      </c>
      <c r="F286" s="339">
        <v>1</v>
      </c>
      <c r="G286" s="339" t="s">
        <v>546</v>
      </c>
      <c r="H286" s="340"/>
    </row>
    <row r="287" spans="1:8" ht="24.75">
      <c r="A287" s="338">
        <v>115</v>
      </c>
      <c r="B287" s="339" t="s">
        <v>1036</v>
      </c>
      <c r="C287" s="339"/>
      <c r="D287" s="339"/>
      <c r="E287" s="339"/>
      <c r="F287" s="339"/>
      <c r="G287" s="339"/>
      <c r="H287" s="340"/>
    </row>
    <row r="288" spans="1:8" ht="14.25">
      <c r="A288" s="338"/>
      <c r="B288" s="339" t="s">
        <v>896</v>
      </c>
      <c r="C288" s="339">
        <v>10</v>
      </c>
      <c r="D288" s="339">
        <v>5</v>
      </c>
      <c r="E288" s="339" t="s">
        <v>883</v>
      </c>
      <c r="F288" s="339">
        <v>0.5</v>
      </c>
      <c r="G288" s="339" t="s">
        <v>546</v>
      </c>
      <c r="H288" s="340"/>
    </row>
    <row r="289" spans="1:8" ht="24.75">
      <c r="A289" s="338">
        <v>116</v>
      </c>
      <c r="B289" s="339" t="s">
        <v>1037</v>
      </c>
      <c r="C289" s="339"/>
      <c r="D289" s="339"/>
      <c r="E289" s="339"/>
      <c r="F289" s="339"/>
      <c r="G289" s="339"/>
      <c r="H289" s="340"/>
    </row>
    <row r="290" spans="1:8" ht="14.25">
      <c r="A290" s="338"/>
      <c r="B290" s="339" t="s">
        <v>898</v>
      </c>
      <c r="C290" s="339">
        <v>10</v>
      </c>
      <c r="D290" s="339">
        <v>4</v>
      </c>
      <c r="E290" s="339" t="s">
        <v>883</v>
      </c>
      <c r="F290" s="339">
        <v>0.5</v>
      </c>
      <c r="G290" s="339" t="s">
        <v>546</v>
      </c>
      <c r="H290" s="340"/>
    </row>
    <row r="291" spans="1:8" ht="14.25">
      <c r="A291" s="338">
        <v>117</v>
      </c>
      <c r="B291" s="339" t="s">
        <v>1038</v>
      </c>
      <c r="C291" s="339"/>
      <c r="D291" s="339"/>
      <c r="E291" s="339"/>
      <c r="F291" s="339"/>
      <c r="G291" s="339"/>
      <c r="H291" s="340"/>
    </row>
    <row r="292" spans="1:8" ht="14.25">
      <c r="A292" s="338"/>
      <c r="B292" s="339" t="s">
        <v>898</v>
      </c>
      <c r="C292" s="339">
        <v>10</v>
      </c>
      <c r="D292" s="339">
        <v>4</v>
      </c>
      <c r="E292" s="339" t="s">
        <v>883</v>
      </c>
      <c r="F292" s="339">
        <v>1</v>
      </c>
      <c r="G292" s="339" t="s">
        <v>546</v>
      </c>
      <c r="H292" s="340"/>
    </row>
    <row r="293" spans="1:8" ht="14.25">
      <c r="A293" s="338">
        <v>118</v>
      </c>
      <c r="B293" s="339" t="s">
        <v>1039</v>
      </c>
      <c r="C293" s="339"/>
      <c r="D293" s="339"/>
      <c r="E293" s="339"/>
      <c r="F293" s="339"/>
      <c r="G293" s="339"/>
      <c r="H293" s="340"/>
    </row>
    <row r="294" spans="1:8" ht="14.25">
      <c r="A294" s="338"/>
      <c r="B294" s="339" t="s">
        <v>1040</v>
      </c>
      <c r="C294" s="339">
        <v>10</v>
      </c>
      <c r="D294" s="339">
        <v>5</v>
      </c>
      <c r="E294" s="339" t="s">
        <v>883</v>
      </c>
      <c r="F294" s="339">
        <v>2</v>
      </c>
      <c r="G294" s="339" t="s">
        <v>546</v>
      </c>
      <c r="H294" s="340"/>
    </row>
    <row r="295" spans="1:8" ht="14.25">
      <c r="A295" s="338">
        <v>119</v>
      </c>
      <c r="B295" s="339" t="s">
        <v>1041</v>
      </c>
      <c r="C295" s="339"/>
      <c r="D295" s="339"/>
      <c r="E295" s="339"/>
      <c r="F295" s="339"/>
      <c r="G295" s="339"/>
      <c r="H295" s="340"/>
    </row>
    <row r="296" spans="1:8" ht="14.25">
      <c r="A296" s="338"/>
      <c r="B296" s="339" t="s">
        <v>974</v>
      </c>
      <c r="C296" s="339">
        <v>10</v>
      </c>
      <c r="D296" s="339">
        <v>4</v>
      </c>
      <c r="E296" s="339" t="s">
        <v>883</v>
      </c>
      <c r="F296" s="339">
        <v>1</v>
      </c>
      <c r="G296" s="339" t="s">
        <v>546</v>
      </c>
      <c r="H296" s="340"/>
    </row>
    <row r="297" spans="1:8" ht="14.25">
      <c r="A297" s="338"/>
      <c r="B297" s="341" t="s">
        <v>1042</v>
      </c>
      <c r="C297" s="339"/>
      <c r="D297" s="339"/>
      <c r="E297" s="339"/>
      <c r="F297" s="339"/>
      <c r="G297" s="339"/>
      <c r="H297" s="340"/>
    </row>
    <row r="298" spans="1:8" ht="14.25">
      <c r="A298" s="338">
        <v>120</v>
      </c>
      <c r="B298" s="339" t="s">
        <v>1043</v>
      </c>
      <c r="C298" s="339"/>
      <c r="D298" s="339"/>
      <c r="E298" s="339"/>
      <c r="F298" s="339"/>
      <c r="G298" s="339"/>
      <c r="H298" s="340"/>
    </row>
    <row r="299" spans="1:8" ht="14.25">
      <c r="A299" s="338"/>
      <c r="B299" s="339" t="s">
        <v>892</v>
      </c>
      <c r="C299" s="339">
        <v>6</v>
      </c>
      <c r="D299" s="339">
        <v>15</v>
      </c>
      <c r="E299" s="339" t="s">
        <v>883</v>
      </c>
      <c r="F299" s="339">
        <v>0.5</v>
      </c>
      <c r="G299" s="339" t="s">
        <v>546</v>
      </c>
      <c r="H299" s="340"/>
    </row>
    <row r="300" spans="1:8" ht="14.25">
      <c r="A300" s="338">
        <v>121</v>
      </c>
      <c r="B300" s="339" t="s">
        <v>1044</v>
      </c>
      <c r="C300" s="339"/>
      <c r="D300" s="339"/>
      <c r="E300" s="339"/>
      <c r="F300" s="339"/>
      <c r="G300" s="339"/>
      <c r="H300" s="340"/>
    </row>
    <row r="301" spans="1:8" ht="14.25">
      <c r="A301" s="338"/>
      <c r="B301" s="339" t="s">
        <v>887</v>
      </c>
      <c r="C301" s="339">
        <v>10</v>
      </c>
      <c r="D301" s="339">
        <v>10</v>
      </c>
      <c r="E301" s="339" t="s">
        <v>883</v>
      </c>
      <c r="F301" s="339">
        <v>0.5</v>
      </c>
      <c r="G301" s="339" t="s">
        <v>546</v>
      </c>
      <c r="H301" s="340"/>
    </row>
    <row r="302" spans="1:8" ht="14.25">
      <c r="A302" s="338">
        <v>122</v>
      </c>
      <c r="B302" s="339" t="s">
        <v>1045</v>
      </c>
      <c r="C302" s="339"/>
      <c r="D302" s="339"/>
      <c r="E302" s="339"/>
      <c r="F302" s="339"/>
      <c r="G302" s="339"/>
      <c r="H302" s="340"/>
    </row>
    <row r="303" spans="1:8" ht="14.25">
      <c r="A303" s="338"/>
      <c r="B303" s="339" t="s">
        <v>899</v>
      </c>
      <c r="C303" s="339">
        <v>10</v>
      </c>
      <c r="D303" s="339">
        <v>6</v>
      </c>
      <c r="E303" s="339" t="s">
        <v>883</v>
      </c>
      <c r="F303" s="339">
        <v>0.5</v>
      </c>
      <c r="G303" s="339" t="s">
        <v>546</v>
      </c>
      <c r="H303" s="340"/>
    </row>
    <row r="304" spans="1:8" ht="14.25">
      <c r="A304" s="338">
        <v>123</v>
      </c>
      <c r="B304" s="339" t="s">
        <v>1046</v>
      </c>
      <c r="C304" s="339"/>
      <c r="D304" s="339"/>
      <c r="E304" s="339"/>
      <c r="F304" s="339"/>
      <c r="G304" s="339"/>
      <c r="H304" s="340"/>
    </row>
    <row r="305" spans="1:8" ht="14.25">
      <c r="A305" s="338"/>
      <c r="B305" s="339" t="s">
        <v>891</v>
      </c>
      <c r="C305" s="339">
        <v>10</v>
      </c>
      <c r="D305" s="339">
        <v>8</v>
      </c>
      <c r="E305" s="339" t="s">
        <v>883</v>
      </c>
      <c r="F305" s="339">
        <v>0.5</v>
      </c>
      <c r="G305" s="339" t="s">
        <v>546</v>
      </c>
      <c r="H305" s="340"/>
    </row>
    <row r="306" spans="1:8" ht="24.75">
      <c r="A306" s="338">
        <v>124</v>
      </c>
      <c r="B306" s="339" t="s">
        <v>1047</v>
      </c>
      <c r="C306" s="339"/>
      <c r="D306" s="339"/>
      <c r="E306" s="339"/>
      <c r="F306" s="339"/>
      <c r="G306" s="339"/>
      <c r="H306" s="340"/>
    </row>
    <row r="307" spans="1:8" ht="14.25">
      <c r="A307" s="338"/>
      <c r="B307" s="339" t="s">
        <v>891</v>
      </c>
      <c r="C307" s="339">
        <v>10</v>
      </c>
      <c r="D307" s="339">
        <v>8</v>
      </c>
      <c r="E307" s="339" t="s">
        <v>883</v>
      </c>
      <c r="F307" s="339">
        <v>2</v>
      </c>
      <c r="G307" s="339" t="s">
        <v>546</v>
      </c>
      <c r="H307" s="340"/>
    </row>
    <row r="308" spans="1:8" ht="24.75">
      <c r="A308" s="338">
        <v>125</v>
      </c>
      <c r="B308" s="339" t="s">
        <v>1048</v>
      </c>
      <c r="C308" s="339"/>
      <c r="D308" s="339"/>
      <c r="E308" s="339"/>
      <c r="F308" s="339"/>
      <c r="G308" s="339"/>
      <c r="H308" s="340"/>
    </row>
    <row r="309" spans="1:8" ht="14.25">
      <c r="A309" s="338"/>
      <c r="B309" s="339" t="s">
        <v>899</v>
      </c>
      <c r="C309" s="339">
        <v>10</v>
      </c>
      <c r="D309" s="339">
        <v>6</v>
      </c>
      <c r="E309" s="339" t="s">
        <v>883</v>
      </c>
      <c r="F309" s="339">
        <v>0.5</v>
      </c>
      <c r="G309" s="339" t="s">
        <v>546</v>
      </c>
      <c r="H309" s="340"/>
    </row>
    <row r="310" spans="1:8" ht="24.75">
      <c r="A310" s="338">
        <v>126</v>
      </c>
      <c r="B310" s="339" t="s">
        <v>1049</v>
      </c>
      <c r="C310" s="339"/>
      <c r="D310" s="339"/>
      <c r="E310" s="339"/>
      <c r="F310" s="339"/>
      <c r="G310" s="339"/>
      <c r="H310" s="340"/>
    </row>
    <row r="311" spans="1:8" ht="14.25">
      <c r="A311" s="338"/>
      <c r="B311" s="339" t="s">
        <v>928</v>
      </c>
      <c r="C311" s="339">
        <v>10</v>
      </c>
      <c r="D311" s="339">
        <v>5</v>
      </c>
      <c r="E311" s="339" t="s">
        <v>883</v>
      </c>
      <c r="F311" s="339">
        <v>0.5</v>
      </c>
      <c r="G311" s="339" t="s">
        <v>546</v>
      </c>
      <c r="H311" s="340"/>
    </row>
    <row r="312" spans="1:8" ht="14.25">
      <c r="A312" s="338">
        <v>127</v>
      </c>
      <c r="B312" s="339" t="s">
        <v>1050</v>
      </c>
      <c r="C312" s="339"/>
      <c r="D312" s="339"/>
      <c r="E312" s="339"/>
      <c r="F312" s="339"/>
      <c r="G312" s="339"/>
      <c r="H312" s="340"/>
    </row>
    <row r="313" spans="1:8" ht="14.25">
      <c r="A313" s="338"/>
      <c r="B313" s="339" t="s">
        <v>888</v>
      </c>
      <c r="C313" s="339">
        <v>10</v>
      </c>
      <c r="D313" s="339">
        <v>1</v>
      </c>
      <c r="E313" s="339" t="s">
        <v>883</v>
      </c>
      <c r="F313" s="339">
        <v>1</v>
      </c>
      <c r="G313" s="339" t="s">
        <v>546</v>
      </c>
      <c r="H313" s="340"/>
    </row>
    <row r="314" spans="1:8" ht="24.75">
      <c r="A314" s="338">
        <v>128</v>
      </c>
      <c r="B314" s="339" t="s">
        <v>1051</v>
      </c>
      <c r="C314" s="339"/>
      <c r="D314" s="339"/>
      <c r="E314" s="339"/>
      <c r="F314" s="339"/>
      <c r="G314" s="339"/>
      <c r="H314" s="340"/>
    </row>
    <row r="315" spans="1:8" ht="14.25">
      <c r="A315" s="338"/>
      <c r="B315" s="339" t="s">
        <v>928</v>
      </c>
      <c r="C315" s="339">
        <v>10</v>
      </c>
      <c r="D315" s="339">
        <v>5</v>
      </c>
      <c r="E315" s="339" t="s">
        <v>883</v>
      </c>
      <c r="F315" s="339">
        <v>2</v>
      </c>
      <c r="G315" s="339" t="s">
        <v>546</v>
      </c>
      <c r="H315" s="340"/>
    </row>
    <row r="316" spans="1:8" ht="24.75">
      <c r="A316" s="338">
        <v>129</v>
      </c>
      <c r="B316" s="339" t="s">
        <v>1052</v>
      </c>
      <c r="C316" s="339"/>
      <c r="D316" s="339"/>
      <c r="E316" s="339"/>
      <c r="F316" s="339"/>
      <c r="G316" s="339"/>
      <c r="H316" s="340"/>
    </row>
    <row r="317" spans="1:8" ht="14.25">
      <c r="A317" s="338"/>
      <c r="B317" s="339" t="s">
        <v>898</v>
      </c>
      <c r="C317" s="339">
        <v>10</v>
      </c>
      <c r="D317" s="339">
        <v>4</v>
      </c>
      <c r="E317" s="339" t="s">
        <v>883</v>
      </c>
      <c r="F317" s="339">
        <v>1</v>
      </c>
      <c r="G317" s="339" t="s">
        <v>546</v>
      </c>
      <c r="H317" s="340"/>
    </row>
    <row r="318" spans="1:8" ht="24.75">
      <c r="A318" s="338">
        <v>130</v>
      </c>
      <c r="B318" s="339" t="s">
        <v>1053</v>
      </c>
      <c r="C318" s="339"/>
      <c r="D318" s="339"/>
      <c r="E318" s="339"/>
      <c r="F318" s="339"/>
      <c r="G318" s="339"/>
      <c r="H318" s="340"/>
    </row>
    <row r="319" spans="1:8" ht="14.25">
      <c r="A319" s="338"/>
      <c r="B319" s="339" t="s">
        <v>974</v>
      </c>
      <c r="C319" s="339">
        <v>10</v>
      </c>
      <c r="D319" s="339">
        <v>3</v>
      </c>
      <c r="E319" s="339" t="s">
        <v>883</v>
      </c>
      <c r="F319" s="339">
        <v>2</v>
      </c>
      <c r="G319" s="339" t="s">
        <v>478</v>
      </c>
      <c r="H319" s="340"/>
    </row>
    <row r="320" spans="1:8" ht="14.25">
      <c r="A320" s="338">
        <v>131</v>
      </c>
      <c r="B320" s="339" t="s">
        <v>1054</v>
      </c>
      <c r="C320" s="339"/>
      <c r="D320" s="339"/>
      <c r="E320" s="339"/>
      <c r="F320" s="339"/>
      <c r="G320" s="339"/>
      <c r="H320" s="340"/>
    </row>
    <row r="321" spans="1:8" ht="14.25">
      <c r="A321" s="338"/>
      <c r="B321" s="339" t="s">
        <v>898</v>
      </c>
      <c r="C321" s="339">
        <v>10</v>
      </c>
      <c r="D321" s="339">
        <v>4</v>
      </c>
      <c r="E321" s="339" t="s">
        <v>883</v>
      </c>
      <c r="F321" s="339">
        <v>2</v>
      </c>
      <c r="G321" s="339" t="s">
        <v>478</v>
      </c>
      <c r="H321" s="340"/>
    </row>
    <row r="322" spans="1:8" ht="24.75">
      <c r="A322" s="338">
        <v>132</v>
      </c>
      <c r="B322" s="339" t="s">
        <v>1055</v>
      </c>
      <c r="C322" s="339"/>
      <c r="D322" s="339"/>
      <c r="E322" s="339"/>
      <c r="F322" s="339"/>
      <c r="G322" s="339"/>
      <c r="H322" s="340"/>
    </row>
    <row r="323" spans="1:8" ht="14.25">
      <c r="A323" s="338"/>
      <c r="B323" s="339" t="s">
        <v>887</v>
      </c>
      <c r="C323" s="339">
        <v>10</v>
      </c>
      <c r="D323" s="339">
        <v>10</v>
      </c>
      <c r="E323" s="339" t="s">
        <v>883</v>
      </c>
      <c r="F323" s="339">
        <v>0.5</v>
      </c>
      <c r="G323" s="339" t="s">
        <v>546</v>
      </c>
      <c r="H323" s="340"/>
    </row>
    <row r="324" spans="1:8" ht="24.75">
      <c r="A324" s="338">
        <v>133</v>
      </c>
      <c r="B324" s="339" t="s">
        <v>1056</v>
      </c>
      <c r="C324" s="339"/>
      <c r="D324" s="339"/>
      <c r="E324" s="339"/>
      <c r="F324" s="339"/>
      <c r="G324" s="339"/>
      <c r="H324" s="340"/>
    </row>
    <row r="325" spans="1:8" ht="14.25">
      <c r="A325" s="338"/>
      <c r="B325" s="339" t="s">
        <v>922</v>
      </c>
      <c r="C325" s="339">
        <v>10</v>
      </c>
      <c r="D325" s="339">
        <v>3</v>
      </c>
      <c r="E325" s="339" t="s">
        <v>883</v>
      </c>
      <c r="F325" s="339">
        <v>0.5</v>
      </c>
      <c r="G325" s="339" t="s">
        <v>478</v>
      </c>
      <c r="H325" s="340"/>
    </row>
    <row r="326" spans="1:8" ht="14.25">
      <c r="A326" s="338">
        <v>134</v>
      </c>
      <c r="B326" s="339" t="s">
        <v>1057</v>
      </c>
      <c r="C326" s="339"/>
      <c r="D326" s="339"/>
      <c r="E326" s="339"/>
      <c r="F326" s="339"/>
      <c r="G326" s="339"/>
      <c r="H326" s="340"/>
    </row>
    <row r="327" spans="1:8" ht="14.25">
      <c r="A327" s="338"/>
      <c r="B327" s="339" t="s">
        <v>1058</v>
      </c>
      <c r="C327" s="339">
        <v>10</v>
      </c>
      <c r="D327" s="339">
        <v>5</v>
      </c>
      <c r="E327" s="339" t="s">
        <v>883</v>
      </c>
      <c r="F327" s="339">
        <v>0.5</v>
      </c>
      <c r="G327" s="339" t="s">
        <v>478</v>
      </c>
      <c r="H327" s="340"/>
    </row>
    <row r="328" spans="1:8" ht="24.75">
      <c r="A328" s="338">
        <v>135</v>
      </c>
      <c r="B328" s="339" t="s">
        <v>1059</v>
      </c>
      <c r="C328" s="339"/>
      <c r="D328" s="339"/>
      <c r="E328" s="339"/>
      <c r="F328" s="339"/>
      <c r="G328" s="339"/>
      <c r="H328" s="340"/>
    </row>
    <row r="329" spans="1:8" ht="14.25">
      <c r="A329" s="338"/>
      <c r="B329" s="339" t="s">
        <v>1060</v>
      </c>
      <c r="C329" s="339">
        <v>10</v>
      </c>
      <c r="D329" s="339">
        <v>9</v>
      </c>
      <c r="E329" s="339" t="s">
        <v>883</v>
      </c>
      <c r="F329" s="339">
        <v>0.5</v>
      </c>
      <c r="G329" s="339" t="s">
        <v>546</v>
      </c>
      <c r="H329" s="340"/>
    </row>
    <row r="330" spans="1:8" ht="24.75">
      <c r="A330" s="338">
        <v>136</v>
      </c>
      <c r="B330" s="339" t="s">
        <v>1061</v>
      </c>
      <c r="C330" s="339"/>
      <c r="D330" s="339"/>
      <c r="E330" s="339"/>
      <c r="F330" s="339"/>
      <c r="G330" s="339"/>
      <c r="H330" s="340"/>
    </row>
    <row r="331" spans="1:8" ht="14.25">
      <c r="A331" s="338"/>
      <c r="B331" s="339" t="s">
        <v>899</v>
      </c>
      <c r="C331" s="339">
        <v>10</v>
      </c>
      <c r="D331" s="339">
        <v>6</v>
      </c>
      <c r="E331" s="339" t="s">
        <v>883</v>
      </c>
      <c r="F331" s="339">
        <v>0.5</v>
      </c>
      <c r="G331" s="339" t="s">
        <v>546</v>
      </c>
      <c r="H331" s="340"/>
    </row>
    <row r="332" spans="1:8" ht="24.75">
      <c r="A332" s="338">
        <v>137</v>
      </c>
      <c r="B332" s="339" t="s">
        <v>1062</v>
      </c>
      <c r="C332" s="339"/>
      <c r="D332" s="339"/>
      <c r="E332" s="339"/>
      <c r="F332" s="339"/>
      <c r="G332" s="339"/>
      <c r="H332" s="340"/>
    </row>
    <row r="333" spans="1:8" ht="14.25">
      <c r="A333" s="338"/>
      <c r="B333" s="339" t="s">
        <v>899</v>
      </c>
      <c r="C333" s="339">
        <v>10</v>
      </c>
      <c r="D333" s="339">
        <v>6</v>
      </c>
      <c r="E333" s="339" t="s">
        <v>883</v>
      </c>
      <c r="F333" s="339">
        <v>0.5</v>
      </c>
      <c r="G333" s="339" t="s">
        <v>546</v>
      </c>
      <c r="H333" s="340"/>
    </row>
    <row r="334" spans="1:8" ht="14.25">
      <c r="A334" s="338">
        <v>138</v>
      </c>
      <c r="B334" s="339" t="s">
        <v>1063</v>
      </c>
      <c r="C334" s="339"/>
      <c r="D334" s="339"/>
      <c r="E334" s="339"/>
      <c r="F334" s="339"/>
      <c r="G334" s="339"/>
      <c r="H334" s="340"/>
    </row>
    <row r="335" spans="1:8" ht="14.25">
      <c r="A335" s="338"/>
      <c r="B335" s="339" t="s">
        <v>898</v>
      </c>
      <c r="C335" s="339">
        <v>10</v>
      </c>
      <c r="D335" s="339">
        <v>4</v>
      </c>
      <c r="E335" s="339" t="s">
        <v>883</v>
      </c>
      <c r="F335" s="339">
        <v>0.5</v>
      </c>
      <c r="G335" s="339" t="s">
        <v>478</v>
      </c>
      <c r="H335" s="340"/>
    </row>
    <row r="336" spans="1:8" ht="14.25">
      <c r="A336" s="338"/>
      <c r="B336" s="341" t="s">
        <v>1064</v>
      </c>
      <c r="C336" s="339"/>
      <c r="D336" s="339"/>
      <c r="E336" s="339"/>
      <c r="F336" s="339"/>
      <c r="G336" s="339"/>
      <c r="H336" s="340"/>
    </row>
    <row r="337" spans="1:8" ht="14.25">
      <c r="A337" s="338">
        <v>139</v>
      </c>
      <c r="B337" s="339" t="s">
        <v>1065</v>
      </c>
      <c r="C337" s="339"/>
      <c r="D337" s="339"/>
      <c r="E337" s="339"/>
      <c r="F337" s="339"/>
      <c r="G337" s="339"/>
      <c r="H337" s="340"/>
    </row>
    <row r="338" spans="1:8" ht="14.25">
      <c r="A338" s="338"/>
      <c r="B338" s="339" t="s">
        <v>891</v>
      </c>
      <c r="C338" s="339">
        <v>10</v>
      </c>
      <c r="D338" s="339">
        <v>8</v>
      </c>
      <c r="E338" s="339" t="s">
        <v>883</v>
      </c>
      <c r="F338" s="339">
        <v>0.5</v>
      </c>
      <c r="G338" s="339" t="s">
        <v>546</v>
      </c>
      <c r="H338" s="340"/>
    </row>
    <row r="339" spans="1:8" ht="24.75">
      <c r="A339" s="338">
        <v>140</v>
      </c>
      <c r="B339" s="339" t="s">
        <v>1066</v>
      </c>
      <c r="C339" s="339"/>
      <c r="D339" s="339"/>
      <c r="E339" s="339"/>
      <c r="F339" s="339"/>
      <c r="G339" s="339"/>
      <c r="H339" s="340"/>
    </row>
    <row r="340" spans="1:8" ht="14.25">
      <c r="A340" s="338"/>
      <c r="B340" s="339" t="s">
        <v>886</v>
      </c>
      <c r="C340" s="339">
        <v>10</v>
      </c>
      <c r="D340" s="339">
        <v>9</v>
      </c>
      <c r="E340" s="339" t="s">
        <v>883</v>
      </c>
      <c r="F340" s="339">
        <v>2</v>
      </c>
      <c r="G340" s="339" t="s">
        <v>478</v>
      </c>
      <c r="H340" s="340"/>
    </row>
    <row r="341" spans="1:8" ht="14.25">
      <c r="A341" s="338">
        <v>141</v>
      </c>
      <c r="B341" s="339" t="s">
        <v>1067</v>
      </c>
      <c r="C341" s="339"/>
      <c r="D341" s="339"/>
      <c r="E341" s="339"/>
      <c r="F341" s="339"/>
      <c r="G341" s="339"/>
      <c r="H341" s="340"/>
    </row>
    <row r="342" spans="1:8" ht="14.25">
      <c r="A342" s="338"/>
      <c r="B342" s="339" t="s">
        <v>997</v>
      </c>
      <c r="C342" s="339">
        <v>10</v>
      </c>
      <c r="D342" s="339">
        <v>5</v>
      </c>
      <c r="E342" s="339" t="s">
        <v>883</v>
      </c>
      <c r="F342" s="339">
        <v>1</v>
      </c>
      <c r="G342" s="339" t="s">
        <v>546</v>
      </c>
      <c r="H342" s="340"/>
    </row>
    <row r="343" spans="1:8" ht="24.75">
      <c r="A343" s="338">
        <v>142</v>
      </c>
      <c r="B343" s="339" t="s">
        <v>1068</v>
      </c>
      <c r="C343" s="339"/>
      <c r="D343" s="339"/>
      <c r="E343" s="339"/>
      <c r="F343" s="339"/>
      <c r="G343" s="339"/>
      <c r="H343" s="340"/>
    </row>
    <row r="344" spans="1:8" ht="14.25">
      <c r="A344" s="338"/>
      <c r="B344" s="339" t="s">
        <v>887</v>
      </c>
      <c r="C344" s="339">
        <v>10</v>
      </c>
      <c r="D344" s="339">
        <v>10</v>
      </c>
      <c r="E344" s="339" t="s">
        <v>883</v>
      </c>
      <c r="F344" s="339">
        <v>0.5</v>
      </c>
      <c r="G344" s="339" t="s">
        <v>546</v>
      </c>
      <c r="H344" s="340"/>
    </row>
    <row r="345" spans="1:8" ht="24.75">
      <c r="A345" s="338">
        <v>143</v>
      </c>
      <c r="B345" s="339" t="s">
        <v>1069</v>
      </c>
      <c r="C345" s="339"/>
      <c r="D345" s="339"/>
      <c r="E345" s="339"/>
      <c r="F345" s="339"/>
      <c r="G345" s="339"/>
      <c r="H345" s="340"/>
    </row>
    <row r="346" spans="1:8" ht="14.25">
      <c r="A346" s="338"/>
      <c r="B346" s="339" t="s">
        <v>896</v>
      </c>
      <c r="C346" s="339">
        <v>10</v>
      </c>
      <c r="D346" s="339">
        <v>7</v>
      </c>
      <c r="E346" s="339" t="s">
        <v>883</v>
      </c>
      <c r="F346" s="339">
        <v>0.5</v>
      </c>
      <c r="G346" s="339" t="s">
        <v>546</v>
      </c>
      <c r="H346" s="340"/>
    </row>
    <row r="347" spans="1:8" ht="24.75">
      <c r="A347" s="338">
        <v>144</v>
      </c>
      <c r="B347" s="339" t="s">
        <v>1070</v>
      </c>
      <c r="C347" s="339"/>
      <c r="D347" s="339"/>
      <c r="E347" s="339"/>
      <c r="F347" s="339"/>
      <c r="G347" s="339"/>
      <c r="H347" s="340"/>
    </row>
    <row r="348" spans="1:8" ht="14.25">
      <c r="A348" s="338"/>
      <c r="B348" s="339" t="s">
        <v>898</v>
      </c>
      <c r="C348" s="339">
        <v>10</v>
      </c>
      <c r="D348" s="339">
        <v>4</v>
      </c>
      <c r="E348" s="339" t="s">
        <v>883</v>
      </c>
      <c r="F348" s="339">
        <v>2</v>
      </c>
      <c r="G348" s="339" t="s">
        <v>478</v>
      </c>
      <c r="H348" s="340"/>
    </row>
    <row r="349" spans="1:8" ht="14.25">
      <c r="A349" s="338">
        <v>145</v>
      </c>
      <c r="B349" s="339" t="s">
        <v>1071</v>
      </c>
      <c r="C349" s="339"/>
      <c r="D349" s="339"/>
      <c r="E349" s="339"/>
      <c r="F349" s="339"/>
      <c r="G349" s="339"/>
      <c r="H349" s="340"/>
    </row>
    <row r="350" spans="1:8" ht="14.25">
      <c r="A350" s="338"/>
      <c r="B350" s="339" t="s">
        <v>908</v>
      </c>
      <c r="C350" s="339">
        <v>10</v>
      </c>
      <c r="D350" s="339">
        <v>11</v>
      </c>
      <c r="E350" s="339" t="s">
        <v>883</v>
      </c>
      <c r="F350" s="339">
        <v>0.5</v>
      </c>
      <c r="G350" s="339" t="s">
        <v>546</v>
      </c>
      <c r="H350" s="340"/>
    </row>
    <row r="351" spans="1:8" ht="14.25">
      <c r="A351" s="338">
        <v>146</v>
      </c>
      <c r="B351" s="339" t="s">
        <v>1072</v>
      </c>
      <c r="C351" s="339"/>
      <c r="D351" s="339"/>
      <c r="E351" s="339"/>
      <c r="F351" s="339"/>
      <c r="G351" s="339"/>
      <c r="H351" s="340"/>
    </row>
    <row r="352" spans="1:8" ht="14.25">
      <c r="A352" s="338"/>
      <c r="B352" s="339" t="s">
        <v>886</v>
      </c>
      <c r="C352" s="339">
        <v>10</v>
      </c>
      <c r="D352" s="339">
        <v>8</v>
      </c>
      <c r="E352" s="339" t="s">
        <v>883</v>
      </c>
      <c r="F352" s="339">
        <v>0.5</v>
      </c>
      <c r="G352" s="339" t="s">
        <v>478</v>
      </c>
      <c r="H352" s="340"/>
    </row>
    <row r="353" spans="1:8" ht="24.75">
      <c r="A353" s="338">
        <v>147</v>
      </c>
      <c r="B353" s="339" t="s">
        <v>1073</v>
      </c>
      <c r="C353" s="339"/>
      <c r="D353" s="339"/>
      <c r="E353" s="339"/>
      <c r="F353" s="339"/>
      <c r="G353" s="339"/>
      <c r="H353" s="340"/>
    </row>
    <row r="354" spans="1:8" ht="14.25">
      <c r="A354" s="338"/>
      <c r="B354" s="339" t="s">
        <v>898</v>
      </c>
      <c r="C354" s="339">
        <v>10</v>
      </c>
      <c r="D354" s="339">
        <v>4</v>
      </c>
      <c r="E354" s="339" t="s">
        <v>883</v>
      </c>
      <c r="F354" s="339">
        <v>2</v>
      </c>
      <c r="G354" s="339" t="s">
        <v>546</v>
      </c>
      <c r="H354" s="340"/>
    </row>
    <row r="355" spans="1:8" ht="14.25">
      <c r="A355" s="338">
        <v>148</v>
      </c>
      <c r="B355" s="339" t="s">
        <v>1074</v>
      </c>
      <c r="C355" s="339"/>
      <c r="D355" s="339"/>
      <c r="E355" s="339"/>
      <c r="F355" s="339"/>
      <c r="G355" s="339"/>
      <c r="H355" s="340"/>
    </row>
    <row r="356" spans="1:8" ht="14.25">
      <c r="A356" s="338"/>
      <c r="B356" s="339" t="s">
        <v>922</v>
      </c>
      <c r="C356" s="339">
        <v>10</v>
      </c>
      <c r="D356" s="339">
        <v>3</v>
      </c>
      <c r="E356" s="339" t="s">
        <v>883</v>
      </c>
      <c r="F356" s="339">
        <v>1</v>
      </c>
      <c r="G356" s="339" t="s">
        <v>478</v>
      </c>
      <c r="H356" s="340"/>
    </row>
    <row r="357" spans="1:8" ht="14.25">
      <c r="A357" s="338">
        <v>149</v>
      </c>
      <c r="B357" s="339" t="s">
        <v>1075</v>
      </c>
      <c r="C357" s="339"/>
      <c r="D357" s="339"/>
      <c r="E357" s="339"/>
      <c r="F357" s="339"/>
      <c r="G357" s="339"/>
      <c r="H357" s="340"/>
    </row>
    <row r="358" spans="1:8" ht="14.25">
      <c r="A358" s="338"/>
      <c r="B358" s="339" t="s">
        <v>896</v>
      </c>
      <c r="C358" s="339">
        <v>10</v>
      </c>
      <c r="D358" s="339">
        <v>7</v>
      </c>
      <c r="E358" s="339" t="s">
        <v>883</v>
      </c>
      <c r="F358" s="339">
        <v>2</v>
      </c>
      <c r="G358" s="339" t="s">
        <v>478</v>
      </c>
      <c r="H358" s="340"/>
    </row>
    <row r="359" spans="1:8" ht="14.25">
      <c r="A359" s="338"/>
      <c r="B359" s="341" t="s">
        <v>1076</v>
      </c>
      <c r="C359" s="339"/>
      <c r="D359" s="339"/>
      <c r="E359" s="339"/>
      <c r="F359" s="339"/>
      <c r="G359" s="339"/>
      <c r="H359" s="340"/>
    </row>
    <row r="360" spans="1:8" ht="14.25">
      <c r="A360" s="338">
        <v>150</v>
      </c>
      <c r="B360" s="339" t="s">
        <v>1077</v>
      </c>
      <c r="C360" s="339"/>
      <c r="D360" s="339"/>
      <c r="E360" s="339"/>
      <c r="F360" s="339"/>
      <c r="G360" s="339"/>
      <c r="H360" s="340"/>
    </row>
    <row r="361" spans="1:8" ht="14.25">
      <c r="A361" s="338"/>
      <c r="B361" s="339" t="s">
        <v>896</v>
      </c>
      <c r="C361" s="339">
        <v>10</v>
      </c>
      <c r="D361" s="339">
        <v>7</v>
      </c>
      <c r="E361" s="339" t="s">
        <v>883</v>
      </c>
      <c r="F361" s="339">
        <v>0.5</v>
      </c>
      <c r="G361" s="339" t="s">
        <v>546</v>
      </c>
      <c r="H361" s="340"/>
    </row>
    <row r="362" spans="1:8" ht="14.25">
      <c r="A362" s="338">
        <v>151</v>
      </c>
      <c r="B362" s="339" t="s">
        <v>1078</v>
      </c>
      <c r="C362" s="339"/>
      <c r="D362" s="339"/>
      <c r="E362" s="339"/>
      <c r="F362" s="339"/>
      <c r="G362" s="339"/>
      <c r="H362" s="340"/>
    </row>
    <row r="363" spans="1:8" ht="14.25">
      <c r="A363" s="338"/>
      <c r="B363" s="339" t="s">
        <v>898</v>
      </c>
      <c r="C363" s="339">
        <v>10</v>
      </c>
      <c r="D363" s="339">
        <v>4</v>
      </c>
      <c r="E363" s="339" t="s">
        <v>883</v>
      </c>
      <c r="F363" s="339">
        <v>0.5</v>
      </c>
      <c r="G363" s="339" t="s">
        <v>546</v>
      </c>
      <c r="H363" s="340"/>
    </row>
    <row r="364" spans="1:8" ht="24.75">
      <c r="A364" s="338">
        <v>152</v>
      </c>
      <c r="B364" s="339" t="s">
        <v>1079</v>
      </c>
      <c r="C364" s="339"/>
      <c r="D364" s="339"/>
      <c r="E364" s="339"/>
      <c r="F364" s="339"/>
      <c r="G364" s="339"/>
      <c r="H364" s="340"/>
    </row>
    <row r="365" spans="1:8" ht="14.25">
      <c r="A365" s="338"/>
      <c r="B365" s="339" t="s">
        <v>891</v>
      </c>
      <c r="C365" s="339">
        <v>10</v>
      </c>
      <c r="D365" s="339">
        <v>8</v>
      </c>
      <c r="E365" s="339" t="s">
        <v>883</v>
      </c>
      <c r="F365" s="339">
        <v>0.5</v>
      </c>
      <c r="G365" s="339" t="s">
        <v>546</v>
      </c>
      <c r="H365" s="340"/>
    </row>
    <row r="366" spans="1:8" ht="24.75">
      <c r="A366" s="338">
        <v>153</v>
      </c>
      <c r="B366" s="339" t="s">
        <v>1080</v>
      </c>
      <c r="C366" s="339"/>
      <c r="D366" s="339"/>
      <c r="E366" s="339"/>
      <c r="F366" s="339"/>
      <c r="G366" s="339"/>
      <c r="H366" s="340"/>
    </row>
    <row r="367" spans="1:8" ht="14.25">
      <c r="A367" s="338"/>
      <c r="B367" s="339" t="s">
        <v>928</v>
      </c>
      <c r="C367" s="339">
        <v>10</v>
      </c>
      <c r="D367" s="339">
        <v>5</v>
      </c>
      <c r="E367" s="339" t="s">
        <v>883</v>
      </c>
      <c r="F367" s="339">
        <v>2</v>
      </c>
      <c r="G367" s="339" t="s">
        <v>546</v>
      </c>
      <c r="H367" s="340"/>
    </row>
    <row r="368" spans="1:8" ht="24.75">
      <c r="A368" s="338">
        <v>154</v>
      </c>
      <c r="B368" s="339" t="s">
        <v>1081</v>
      </c>
      <c r="C368" s="339"/>
      <c r="D368" s="339"/>
      <c r="E368" s="339"/>
      <c r="F368" s="339"/>
      <c r="G368" s="339"/>
      <c r="H368" s="340"/>
    </row>
    <row r="369" spans="1:8" ht="14.25">
      <c r="A369" s="338"/>
      <c r="B369" s="339" t="s">
        <v>922</v>
      </c>
      <c r="C369" s="339">
        <v>10</v>
      </c>
      <c r="D369" s="339">
        <v>3</v>
      </c>
      <c r="E369" s="339" t="s">
        <v>883</v>
      </c>
      <c r="F369" s="339">
        <v>0.5</v>
      </c>
      <c r="G369" s="339" t="s">
        <v>546</v>
      </c>
      <c r="H369" s="340"/>
    </row>
    <row r="370" spans="1:8" ht="24.75">
      <c r="A370" s="338">
        <v>155</v>
      </c>
      <c r="B370" s="339" t="s">
        <v>1082</v>
      </c>
      <c r="C370" s="339"/>
      <c r="D370" s="339"/>
      <c r="E370" s="339"/>
      <c r="F370" s="339"/>
      <c r="G370" s="339"/>
      <c r="H370" s="340"/>
    </row>
    <row r="371" spans="1:8" ht="14.25">
      <c r="A371" s="338"/>
      <c r="B371" s="339" t="s">
        <v>1083</v>
      </c>
      <c r="C371" s="339">
        <v>10</v>
      </c>
      <c r="D371" s="339">
        <v>10</v>
      </c>
      <c r="E371" s="339" t="s">
        <v>883</v>
      </c>
      <c r="F371" s="339">
        <v>0.5</v>
      </c>
      <c r="G371" s="339" t="s">
        <v>546</v>
      </c>
      <c r="H371" s="340"/>
    </row>
    <row r="372" spans="1:8" ht="24.75">
      <c r="A372" s="338">
        <v>156</v>
      </c>
      <c r="B372" s="339" t="s">
        <v>1084</v>
      </c>
      <c r="C372" s="339"/>
      <c r="D372" s="339"/>
      <c r="E372" s="339"/>
      <c r="F372" s="339"/>
      <c r="G372" s="339"/>
      <c r="H372" s="340"/>
    </row>
    <row r="373" spans="1:8" ht="14.25">
      <c r="A373" s="338"/>
      <c r="B373" s="339" t="s">
        <v>887</v>
      </c>
      <c r="C373" s="339">
        <v>10</v>
      </c>
      <c r="D373" s="339">
        <v>10</v>
      </c>
      <c r="E373" s="339" t="s">
        <v>883</v>
      </c>
      <c r="F373" s="339">
        <v>0.5</v>
      </c>
      <c r="G373" s="339" t="s">
        <v>546</v>
      </c>
      <c r="H373" s="340"/>
    </row>
    <row r="374" spans="1:8" ht="14.25">
      <c r="A374" s="338">
        <v>157</v>
      </c>
      <c r="B374" s="339" t="s">
        <v>1085</v>
      </c>
      <c r="C374" s="339"/>
      <c r="D374" s="339"/>
      <c r="E374" s="339"/>
      <c r="F374" s="339"/>
      <c r="G374" s="339"/>
      <c r="H374" s="340"/>
    </row>
    <row r="375" spans="1:8" ht="14.25">
      <c r="A375" s="338"/>
      <c r="B375" s="339" t="s">
        <v>1086</v>
      </c>
      <c r="C375" s="339">
        <v>10</v>
      </c>
      <c r="D375" s="339">
        <v>8</v>
      </c>
      <c r="E375" s="339" t="s">
        <v>883</v>
      </c>
      <c r="F375" s="339">
        <v>0.5</v>
      </c>
      <c r="G375" s="339" t="s">
        <v>546</v>
      </c>
      <c r="H375" s="340"/>
    </row>
    <row r="376" spans="1:8" ht="14.25">
      <c r="A376" s="338">
        <v>158</v>
      </c>
      <c r="B376" s="339" t="s">
        <v>1087</v>
      </c>
      <c r="C376" s="339"/>
      <c r="D376" s="339"/>
      <c r="E376" s="339"/>
      <c r="F376" s="339"/>
      <c r="G376" s="339"/>
      <c r="H376" s="340"/>
    </row>
    <row r="377" spans="1:8" ht="14.25">
      <c r="A377" s="338"/>
      <c r="B377" s="339" t="s">
        <v>1088</v>
      </c>
      <c r="C377" s="339">
        <v>10</v>
      </c>
      <c r="D377" s="339">
        <v>7</v>
      </c>
      <c r="E377" s="339" t="s">
        <v>883</v>
      </c>
      <c r="F377" s="339">
        <v>2</v>
      </c>
      <c r="G377" s="339" t="s">
        <v>546</v>
      </c>
      <c r="H377" s="340"/>
    </row>
    <row r="378" spans="1:8" ht="14.25">
      <c r="A378" s="338"/>
      <c r="B378" s="341" t="s">
        <v>1089</v>
      </c>
      <c r="C378" s="339"/>
      <c r="D378" s="339"/>
      <c r="E378" s="339"/>
      <c r="F378" s="339"/>
      <c r="G378" s="339"/>
      <c r="H378" s="340"/>
    </row>
    <row r="379" spans="1:8" ht="14.25">
      <c r="A379" s="338">
        <v>159</v>
      </c>
      <c r="B379" s="339" t="s">
        <v>1090</v>
      </c>
      <c r="C379" s="339"/>
      <c r="D379" s="339"/>
      <c r="E379" s="339"/>
      <c r="F379" s="339"/>
      <c r="G379" s="339"/>
      <c r="H379" s="340"/>
    </row>
    <row r="380" spans="1:8" ht="14.25">
      <c r="A380" s="338"/>
      <c r="B380" s="339" t="s">
        <v>896</v>
      </c>
      <c r="C380" s="339">
        <v>10</v>
      </c>
      <c r="D380" s="339">
        <v>7</v>
      </c>
      <c r="E380" s="339" t="s">
        <v>883</v>
      </c>
      <c r="F380" s="339">
        <v>0.5</v>
      </c>
      <c r="G380" s="339" t="s">
        <v>546</v>
      </c>
      <c r="H380" s="340"/>
    </row>
    <row r="381" spans="1:8" ht="14.25">
      <c r="A381" s="338">
        <v>160</v>
      </c>
      <c r="B381" s="339" t="s">
        <v>1091</v>
      </c>
      <c r="C381" s="339"/>
      <c r="D381" s="339"/>
      <c r="E381" s="339"/>
      <c r="F381" s="339"/>
      <c r="G381" s="339"/>
      <c r="H381" s="340"/>
    </row>
    <row r="382" spans="1:8" ht="14.25">
      <c r="A382" s="338"/>
      <c r="B382" s="339" t="s">
        <v>928</v>
      </c>
      <c r="C382" s="339">
        <v>10</v>
      </c>
      <c r="D382" s="339">
        <v>5</v>
      </c>
      <c r="E382" s="339" t="s">
        <v>883</v>
      </c>
      <c r="F382" s="339">
        <v>2</v>
      </c>
      <c r="G382" s="339" t="s">
        <v>546</v>
      </c>
      <c r="H382" s="340"/>
    </row>
    <row r="383" spans="1:8" ht="14.25">
      <c r="A383" s="338">
        <v>161</v>
      </c>
      <c r="B383" s="339" t="s">
        <v>1092</v>
      </c>
      <c r="C383" s="339"/>
      <c r="D383" s="339"/>
      <c r="E383" s="339"/>
      <c r="F383" s="339"/>
      <c r="G383" s="339"/>
      <c r="H383" s="340"/>
    </row>
    <row r="384" spans="1:8" ht="14.25">
      <c r="A384" s="338"/>
      <c r="B384" s="339" t="s">
        <v>899</v>
      </c>
      <c r="C384" s="339">
        <v>10</v>
      </c>
      <c r="D384" s="339">
        <v>6</v>
      </c>
      <c r="E384" s="339" t="s">
        <v>883</v>
      </c>
      <c r="F384" s="339">
        <v>0.5</v>
      </c>
      <c r="G384" s="339" t="s">
        <v>546</v>
      </c>
      <c r="H384" s="340"/>
    </row>
    <row r="385" spans="1:8" ht="14.25">
      <c r="A385" s="338">
        <v>162</v>
      </c>
      <c r="B385" s="339" t="s">
        <v>1093</v>
      </c>
      <c r="C385" s="339"/>
      <c r="D385" s="339"/>
      <c r="E385" s="339"/>
      <c r="F385" s="339"/>
      <c r="G385" s="339"/>
      <c r="H385" s="340"/>
    </row>
    <row r="386" spans="1:8" ht="14.25">
      <c r="A386" s="338"/>
      <c r="B386" s="339" t="s">
        <v>891</v>
      </c>
      <c r="C386" s="339">
        <v>10</v>
      </c>
      <c r="D386" s="339">
        <v>8</v>
      </c>
      <c r="E386" s="339" t="s">
        <v>883</v>
      </c>
      <c r="F386" s="339">
        <v>0.5</v>
      </c>
      <c r="G386" s="339" t="s">
        <v>546</v>
      </c>
      <c r="H386" s="340"/>
    </row>
    <row r="387" spans="1:8" ht="24.75">
      <c r="A387" s="338">
        <v>163</v>
      </c>
      <c r="B387" s="339" t="s">
        <v>1037</v>
      </c>
      <c r="C387" s="339"/>
      <c r="D387" s="339"/>
      <c r="E387" s="339"/>
      <c r="F387" s="339"/>
      <c r="G387" s="339"/>
      <c r="H387" s="340"/>
    </row>
    <row r="388" spans="1:8" ht="14.25">
      <c r="A388" s="338"/>
      <c r="B388" s="339" t="s">
        <v>899</v>
      </c>
      <c r="C388" s="339">
        <v>10</v>
      </c>
      <c r="D388" s="339">
        <v>6</v>
      </c>
      <c r="E388" s="339" t="s">
        <v>883</v>
      </c>
      <c r="F388" s="339">
        <v>0.5</v>
      </c>
      <c r="G388" s="339" t="s">
        <v>546</v>
      </c>
      <c r="H388" s="340"/>
    </row>
    <row r="389" spans="1:8" ht="24.75">
      <c r="A389" s="338">
        <v>164</v>
      </c>
      <c r="B389" s="339" t="s">
        <v>1094</v>
      </c>
      <c r="C389" s="339"/>
      <c r="D389" s="339"/>
      <c r="E389" s="339"/>
      <c r="F389" s="339"/>
      <c r="G389" s="339"/>
      <c r="H389" s="340"/>
    </row>
    <row r="390" spans="1:8" ht="14.25">
      <c r="A390" s="338"/>
      <c r="B390" s="339" t="s">
        <v>1058</v>
      </c>
      <c r="C390" s="339">
        <v>10</v>
      </c>
      <c r="D390" s="339">
        <v>4</v>
      </c>
      <c r="E390" s="339" t="s">
        <v>883</v>
      </c>
      <c r="F390" s="339">
        <v>0.5</v>
      </c>
      <c r="G390" s="339" t="s">
        <v>546</v>
      </c>
      <c r="H390" s="340"/>
    </row>
    <row r="391" spans="1:8" ht="14.25">
      <c r="A391" s="338">
        <v>165</v>
      </c>
      <c r="B391" s="339" t="s">
        <v>1095</v>
      </c>
      <c r="C391" s="339"/>
      <c r="D391" s="339"/>
      <c r="E391" s="339"/>
      <c r="F391" s="339"/>
      <c r="G391" s="339"/>
      <c r="H391" s="340"/>
    </row>
    <row r="392" spans="1:8" ht="14.25">
      <c r="A392" s="338"/>
      <c r="B392" s="339" t="s">
        <v>886</v>
      </c>
      <c r="C392" s="339">
        <v>10</v>
      </c>
      <c r="D392" s="339">
        <v>9</v>
      </c>
      <c r="E392" s="339" t="s">
        <v>883</v>
      </c>
      <c r="F392" s="339">
        <v>0.5</v>
      </c>
      <c r="G392" s="339" t="s">
        <v>546</v>
      </c>
      <c r="H392" s="340"/>
    </row>
    <row r="393" spans="1:8" ht="14.25">
      <c r="A393" s="338">
        <v>166</v>
      </c>
      <c r="B393" s="339" t="s">
        <v>1096</v>
      </c>
      <c r="C393" s="339"/>
      <c r="D393" s="339"/>
      <c r="E393" s="339"/>
      <c r="F393" s="339"/>
      <c r="G393" s="339"/>
      <c r="H393" s="340"/>
    </row>
    <row r="394" spans="1:8" ht="14.25">
      <c r="A394" s="338"/>
      <c r="B394" s="339" t="s">
        <v>893</v>
      </c>
      <c r="C394" s="339">
        <v>35</v>
      </c>
      <c r="D394" s="339">
        <v>1</v>
      </c>
      <c r="E394" s="339" t="s">
        <v>338</v>
      </c>
      <c r="F394" s="339">
        <v>0.5</v>
      </c>
      <c r="G394" s="339" t="s">
        <v>546</v>
      </c>
      <c r="H394" s="340"/>
    </row>
    <row r="395" spans="1:8" ht="14.25">
      <c r="A395" s="338"/>
      <c r="B395" s="339" t="s">
        <v>1097</v>
      </c>
      <c r="C395" s="339">
        <v>10</v>
      </c>
      <c r="D395" s="339">
        <v>7</v>
      </c>
      <c r="E395" s="339" t="s">
        <v>883</v>
      </c>
      <c r="F395" s="339">
        <v>0.5</v>
      </c>
      <c r="G395" s="339" t="s">
        <v>546</v>
      </c>
      <c r="H395" s="340"/>
    </row>
    <row r="396" spans="1:8" ht="14.25">
      <c r="A396" s="338">
        <v>167</v>
      </c>
      <c r="B396" s="339" t="s">
        <v>1098</v>
      </c>
      <c r="C396" s="339"/>
      <c r="D396" s="339"/>
      <c r="E396" s="339"/>
      <c r="F396" s="339"/>
      <c r="G396" s="339"/>
      <c r="H396" s="340"/>
    </row>
    <row r="397" spans="1:8" ht="14.25">
      <c r="A397" s="338"/>
      <c r="B397" s="339" t="s">
        <v>898</v>
      </c>
      <c r="C397" s="339">
        <v>10</v>
      </c>
      <c r="D397" s="339">
        <v>4</v>
      </c>
      <c r="E397" s="339" t="s">
        <v>883</v>
      </c>
      <c r="F397" s="339">
        <v>0.5</v>
      </c>
      <c r="G397" s="339" t="s">
        <v>546</v>
      </c>
      <c r="H397" s="340"/>
    </row>
    <row r="398" spans="1:8" ht="14.25">
      <c r="A398" s="338"/>
      <c r="B398" s="341" t="s">
        <v>1099</v>
      </c>
      <c r="C398" s="339"/>
      <c r="D398" s="339"/>
      <c r="E398" s="339"/>
      <c r="F398" s="339"/>
      <c r="G398" s="339"/>
      <c r="H398" s="340"/>
    </row>
    <row r="399" spans="1:8" ht="24.75">
      <c r="A399" s="338">
        <v>168</v>
      </c>
      <c r="B399" s="339" t="s">
        <v>1100</v>
      </c>
      <c r="C399" s="339"/>
      <c r="D399" s="339"/>
      <c r="E399" s="339"/>
      <c r="F399" s="339"/>
      <c r="G399" s="339"/>
      <c r="H399" s="340"/>
    </row>
    <row r="400" spans="1:8" ht="14.25">
      <c r="A400" s="338"/>
      <c r="B400" s="339" t="s">
        <v>972</v>
      </c>
      <c r="C400" s="339">
        <v>10</v>
      </c>
      <c r="D400" s="339">
        <v>12</v>
      </c>
      <c r="E400" s="339" t="s">
        <v>883</v>
      </c>
      <c r="F400" s="339">
        <v>0.5</v>
      </c>
      <c r="G400" s="339" t="s">
        <v>546</v>
      </c>
      <c r="H400" s="340"/>
    </row>
    <row r="401" spans="1:8" ht="24.75">
      <c r="A401" s="338">
        <v>169</v>
      </c>
      <c r="B401" s="339" t="s">
        <v>1101</v>
      </c>
      <c r="C401" s="339"/>
      <c r="D401" s="339"/>
      <c r="E401" s="339"/>
      <c r="F401" s="339"/>
      <c r="G401" s="339"/>
      <c r="H401" s="340"/>
    </row>
    <row r="402" spans="1:8" ht="14.25">
      <c r="A402" s="338"/>
      <c r="B402" s="339" t="s">
        <v>896</v>
      </c>
      <c r="C402" s="339">
        <v>10</v>
      </c>
      <c r="D402" s="339">
        <v>7</v>
      </c>
      <c r="E402" s="339" t="s">
        <v>883</v>
      </c>
      <c r="F402" s="339">
        <v>0.5</v>
      </c>
      <c r="G402" s="339" t="s">
        <v>546</v>
      </c>
      <c r="H402" s="340"/>
    </row>
    <row r="403" spans="1:8" ht="24.75">
      <c r="A403" s="338">
        <v>170</v>
      </c>
      <c r="B403" s="339" t="s">
        <v>1102</v>
      </c>
      <c r="C403" s="339"/>
      <c r="D403" s="339"/>
      <c r="E403" s="339"/>
      <c r="F403" s="339"/>
      <c r="G403" s="339"/>
      <c r="H403" s="340"/>
    </row>
    <row r="404" spans="1:8" ht="14.25">
      <c r="A404" s="338"/>
      <c r="B404" s="339" t="s">
        <v>899</v>
      </c>
      <c r="C404" s="339">
        <v>10</v>
      </c>
      <c r="D404" s="339">
        <v>6</v>
      </c>
      <c r="E404" s="339" t="s">
        <v>883</v>
      </c>
      <c r="F404" s="339">
        <v>2</v>
      </c>
      <c r="G404" s="339" t="s">
        <v>546</v>
      </c>
      <c r="H404" s="340"/>
    </row>
    <row r="405" spans="1:8" ht="24.75">
      <c r="A405" s="338">
        <v>171</v>
      </c>
      <c r="B405" s="339" t="s">
        <v>1103</v>
      </c>
      <c r="C405" s="339"/>
      <c r="D405" s="339"/>
      <c r="E405" s="339"/>
      <c r="F405" s="339"/>
      <c r="G405" s="339"/>
      <c r="H405" s="340"/>
    </row>
    <row r="406" spans="1:8" ht="14.25">
      <c r="A406" s="338"/>
      <c r="B406" s="339" t="s">
        <v>896</v>
      </c>
      <c r="C406" s="339">
        <v>10</v>
      </c>
      <c r="D406" s="339">
        <v>7</v>
      </c>
      <c r="E406" s="339" t="s">
        <v>883</v>
      </c>
      <c r="F406" s="339">
        <v>0.5</v>
      </c>
      <c r="G406" s="339" t="s">
        <v>546</v>
      </c>
      <c r="H406" s="340"/>
    </row>
    <row r="407" spans="1:8" ht="14.25">
      <c r="A407" s="338">
        <v>172</v>
      </c>
      <c r="B407" s="339" t="s">
        <v>1104</v>
      </c>
      <c r="C407" s="339"/>
      <c r="D407" s="339"/>
      <c r="E407" s="339"/>
      <c r="F407" s="339"/>
      <c r="G407" s="339"/>
      <c r="H407" s="340"/>
    </row>
    <row r="408" spans="1:8" ht="14.25">
      <c r="A408" s="338"/>
      <c r="B408" s="339" t="s">
        <v>928</v>
      </c>
      <c r="C408" s="339">
        <v>10</v>
      </c>
      <c r="D408" s="339">
        <v>5</v>
      </c>
      <c r="E408" s="339" t="s">
        <v>883</v>
      </c>
      <c r="F408" s="339">
        <v>0.5</v>
      </c>
      <c r="G408" s="339" t="s">
        <v>546</v>
      </c>
      <c r="H408" s="340"/>
    </row>
    <row r="409" spans="1:8" ht="24.75">
      <c r="A409" s="338">
        <v>173</v>
      </c>
      <c r="B409" s="339" t="s">
        <v>1105</v>
      </c>
      <c r="C409" s="339"/>
      <c r="D409" s="339"/>
      <c r="E409" s="339"/>
      <c r="F409" s="339"/>
      <c r="G409" s="339"/>
      <c r="H409" s="340"/>
    </row>
    <row r="410" spans="1:8" ht="14.25">
      <c r="A410" s="338"/>
      <c r="B410" s="339" t="s">
        <v>898</v>
      </c>
      <c r="C410" s="339">
        <v>10</v>
      </c>
      <c r="D410" s="339">
        <v>4</v>
      </c>
      <c r="E410" s="339" t="s">
        <v>883</v>
      </c>
      <c r="F410" s="339">
        <v>0.5</v>
      </c>
      <c r="G410" s="339" t="s">
        <v>546</v>
      </c>
      <c r="H410" s="340"/>
    </row>
    <row r="411" spans="1:8" ht="14.25">
      <c r="A411" s="338">
        <v>174</v>
      </c>
      <c r="B411" s="339" t="s">
        <v>1106</v>
      </c>
      <c r="C411" s="339"/>
      <c r="D411" s="339"/>
      <c r="E411" s="339"/>
      <c r="F411" s="339"/>
      <c r="G411" s="339"/>
      <c r="H411" s="340"/>
    </row>
    <row r="412" spans="1:8" ht="14.25">
      <c r="A412" s="338"/>
      <c r="B412" s="339" t="s">
        <v>888</v>
      </c>
      <c r="C412" s="339">
        <v>10</v>
      </c>
      <c r="D412" s="339">
        <v>1</v>
      </c>
      <c r="E412" s="339" t="s">
        <v>883</v>
      </c>
      <c r="F412" s="339">
        <v>2</v>
      </c>
      <c r="G412" s="339" t="s">
        <v>546</v>
      </c>
      <c r="H412" s="340"/>
    </row>
    <row r="413" spans="1:8" ht="24.75">
      <c r="A413" s="338">
        <v>175</v>
      </c>
      <c r="B413" s="339" t="s">
        <v>1107</v>
      </c>
      <c r="C413" s="339"/>
      <c r="D413" s="339"/>
      <c r="E413" s="339"/>
      <c r="F413" s="339"/>
      <c r="G413" s="339"/>
      <c r="H413" s="340"/>
    </row>
    <row r="414" spans="1:8" ht="14.25">
      <c r="A414" s="338"/>
      <c r="B414" s="339" t="s">
        <v>928</v>
      </c>
      <c r="C414" s="339">
        <v>10</v>
      </c>
      <c r="D414" s="339">
        <v>5</v>
      </c>
      <c r="E414" s="339" t="s">
        <v>883</v>
      </c>
      <c r="F414" s="339">
        <v>0.5</v>
      </c>
      <c r="G414" s="339" t="s">
        <v>546</v>
      </c>
      <c r="H414" s="340"/>
    </row>
    <row r="415" spans="1:8" ht="14.25">
      <c r="A415" s="338">
        <v>176</v>
      </c>
      <c r="B415" s="339" t="s">
        <v>1108</v>
      </c>
      <c r="C415" s="339"/>
      <c r="D415" s="339"/>
      <c r="E415" s="339"/>
      <c r="F415" s="339"/>
      <c r="G415" s="339"/>
      <c r="H415" s="340"/>
    </row>
    <row r="416" spans="1:8" ht="14.25">
      <c r="A416" s="338"/>
      <c r="B416" s="339" t="s">
        <v>898</v>
      </c>
      <c r="C416" s="339">
        <v>10</v>
      </c>
      <c r="D416" s="339">
        <v>4</v>
      </c>
      <c r="E416" s="339" t="s">
        <v>883</v>
      </c>
      <c r="F416" s="339">
        <v>0.5</v>
      </c>
      <c r="G416" s="339" t="s">
        <v>546</v>
      </c>
      <c r="H416" s="340"/>
    </row>
    <row r="417" spans="1:8" ht="24.75">
      <c r="A417" s="338">
        <v>177</v>
      </c>
      <c r="B417" s="339" t="s">
        <v>1109</v>
      </c>
      <c r="C417" s="339"/>
      <c r="D417" s="339"/>
      <c r="E417" s="339"/>
      <c r="F417" s="339"/>
      <c r="G417" s="339"/>
      <c r="H417" s="340"/>
    </row>
    <row r="418" spans="1:8" ht="14.25">
      <c r="A418" s="338"/>
      <c r="B418" s="339" t="s">
        <v>898</v>
      </c>
      <c r="C418" s="339">
        <v>10</v>
      </c>
      <c r="D418" s="339">
        <v>4</v>
      </c>
      <c r="E418" s="339" t="s">
        <v>883</v>
      </c>
      <c r="F418" s="339">
        <v>0.5</v>
      </c>
      <c r="G418" s="339" t="s">
        <v>546</v>
      </c>
      <c r="H418" s="340"/>
    </row>
    <row r="419" spans="1:8" ht="14.25">
      <c r="A419" s="338">
        <v>178</v>
      </c>
      <c r="B419" s="339" t="s">
        <v>1110</v>
      </c>
      <c r="C419" s="339"/>
      <c r="D419" s="339"/>
      <c r="E419" s="339"/>
      <c r="F419" s="339"/>
      <c r="G419" s="339"/>
      <c r="H419" s="340"/>
    </row>
    <row r="420" spans="1:8" ht="14.25">
      <c r="A420" s="338"/>
      <c r="B420" s="339" t="s">
        <v>1111</v>
      </c>
      <c r="C420" s="339">
        <v>10</v>
      </c>
      <c r="D420" s="339">
        <v>6</v>
      </c>
      <c r="E420" s="339" t="s">
        <v>883</v>
      </c>
      <c r="F420" s="339">
        <v>0.5</v>
      </c>
      <c r="G420" s="339" t="s">
        <v>546</v>
      </c>
      <c r="H420" s="340"/>
    </row>
    <row r="421" spans="1:8" ht="14.25">
      <c r="A421" s="338">
        <v>179</v>
      </c>
      <c r="B421" s="339" t="s">
        <v>1112</v>
      </c>
      <c r="C421" s="339"/>
      <c r="D421" s="339"/>
      <c r="E421" s="339"/>
      <c r="F421" s="339"/>
      <c r="G421" s="339"/>
      <c r="H421" s="340"/>
    </row>
    <row r="422" spans="1:8" ht="14.25">
      <c r="A422" s="338"/>
      <c r="B422" s="339" t="s">
        <v>928</v>
      </c>
      <c r="C422" s="339">
        <v>10</v>
      </c>
      <c r="D422" s="339">
        <v>5</v>
      </c>
      <c r="E422" s="339" t="s">
        <v>883</v>
      </c>
      <c r="F422" s="339">
        <v>0.5</v>
      </c>
      <c r="G422" s="339" t="s">
        <v>546</v>
      </c>
      <c r="H422" s="340"/>
    </row>
    <row r="423" spans="1:8" ht="24.75">
      <c r="A423" s="338">
        <v>180</v>
      </c>
      <c r="B423" s="339" t="s">
        <v>1113</v>
      </c>
      <c r="C423" s="339"/>
      <c r="D423" s="339"/>
      <c r="E423" s="339"/>
      <c r="F423" s="339"/>
      <c r="G423" s="339"/>
      <c r="H423" s="340"/>
    </row>
    <row r="424" spans="1:8" ht="14.25">
      <c r="A424" s="338"/>
      <c r="B424" s="339" t="s">
        <v>922</v>
      </c>
      <c r="C424" s="339">
        <v>10</v>
      </c>
      <c r="D424" s="339">
        <v>3</v>
      </c>
      <c r="E424" s="339" t="s">
        <v>883</v>
      </c>
      <c r="F424" s="339">
        <v>0.5</v>
      </c>
      <c r="G424" s="339" t="s">
        <v>546</v>
      </c>
      <c r="H424" s="340"/>
    </row>
    <row r="425" spans="1:8" ht="24.75">
      <c r="A425" s="338">
        <v>181</v>
      </c>
      <c r="B425" s="339" t="s">
        <v>1114</v>
      </c>
      <c r="C425" s="339"/>
      <c r="D425" s="339"/>
      <c r="E425" s="339"/>
      <c r="F425" s="339"/>
      <c r="G425" s="339"/>
      <c r="H425" s="340"/>
    </row>
    <row r="426" spans="1:8" ht="14.25">
      <c r="A426" s="338"/>
      <c r="B426" s="339" t="s">
        <v>1115</v>
      </c>
      <c r="C426" s="339">
        <v>10</v>
      </c>
      <c r="D426" s="339">
        <v>10</v>
      </c>
      <c r="E426" s="339" t="s">
        <v>883</v>
      </c>
      <c r="F426" s="339">
        <v>0.5</v>
      </c>
      <c r="G426" s="339" t="s">
        <v>546</v>
      </c>
      <c r="H426" s="340"/>
    </row>
    <row r="427" spans="1:8" ht="14.25">
      <c r="A427" s="338">
        <v>182</v>
      </c>
      <c r="B427" s="339" t="s">
        <v>1116</v>
      </c>
      <c r="C427" s="339"/>
      <c r="D427" s="339"/>
      <c r="E427" s="339"/>
      <c r="F427" s="339"/>
      <c r="G427" s="339"/>
      <c r="H427" s="340"/>
    </row>
    <row r="428" spans="1:8" ht="14.25">
      <c r="A428" s="338"/>
      <c r="B428" s="339" t="s">
        <v>893</v>
      </c>
      <c r="C428" s="339">
        <v>35</v>
      </c>
      <c r="D428" s="339">
        <v>1</v>
      </c>
      <c r="E428" s="339" t="s">
        <v>338</v>
      </c>
      <c r="F428" s="339">
        <v>0.5</v>
      </c>
      <c r="G428" s="339" t="s">
        <v>546</v>
      </c>
      <c r="H428" s="340"/>
    </row>
    <row r="429" spans="1:8" ht="14.25">
      <c r="A429" s="338"/>
      <c r="B429" s="339" t="s">
        <v>887</v>
      </c>
      <c r="C429" s="339">
        <v>10</v>
      </c>
      <c r="D429" s="339">
        <v>10</v>
      </c>
      <c r="E429" s="339" t="s">
        <v>883</v>
      </c>
      <c r="F429" s="339">
        <v>0.5</v>
      </c>
      <c r="G429" s="339" t="s">
        <v>546</v>
      </c>
      <c r="H429" s="340"/>
    </row>
    <row r="430" spans="1:8" ht="24.75">
      <c r="A430" s="338"/>
      <c r="B430" s="341" t="s">
        <v>1117</v>
      </c>
      <c r="C430" s="339"/>
      <c r="D430" s="339"/>
      <c r="E430" s="339"/>
      <c r="F430" s="339"/>
      <c r="G430" s="339"/>
      <c r="H430" s="340"/>
    </row>
    <row r="431" spans="1:8" ht="14.25">
      <c r="A431" s="338">
        <v>183</v>
      </c>
      <c r="B431" s="339" t="s">
        <v>1118</v>
      </c>
      <c r="C431" s="339"/>
      <c r="D431" s="339"/>
      <c r="E431" s="339"/>
      <c r="F431" s="339"/>
      <c r="G431" s="339"/>
      <c r="H431" s="340"/>
    </row>
    <row r="432" spans="1:8" ht="14.25">
      <c r="A432" s="338"/>
      <c r="B432" s="339" t="s">
        <v>1119</v>
      </c>
      <c r="C432" s="339">
        <v>10</v>
      </c>
      <c r="D432" s="339">
        <v>13</v>
      </c>
      <c r="E432" s="339" t="s">
        <v>883</v>
      </c>
      <c r="F432" s="339">
        <v>0.5</v>
      </c>
      <c r="G432" s="339" t="s">
        <v>546</v>
      </c>
      <c r="H432" s="340"/>
    </row>
    <row r="433" spans="1:8" ht="14.25">
      <c r="A433" s="338">
        <v>184</v>
      </c>
      <c r="B433" s="339" t="s">
        <v>1120</v>
      </c>
      <c r="C433" s="339"/>
      <c r="D433" s="339"/>
      <c r="E433" s="339"/>
      <c r="F433" s="339"/>
      <c r="G433" s="339"/>
      <c r="H433" s="340"/>
    </row>
    <row r="434" spans="1:8" ht="14.25">
      <c r="A434" s="338"/>
      <c r="B434" s="339" t="s">
        <v>915</v>
      </c>
      <c r="C434" s="339">
        <v>10</v>
      </c>
      <c r="D434" s="339">
        <v>6</v>
      </c>
      <c r="E434" s="339" t="s">
        <v>883</v>
      </c>
      <c r="F434" s="339">
        <v>0.5</v>
      </c>
      <c r="G434" s="339" t="s">
        <v>546</v>
      </c>
      <c r="H434" s="340"/>
    </row>
    <row r="435" spans="1:8" ht="14.25">
      <c r="A435" s="338"/>
      <c r="B435" s="339" t="s">
        <v>893</v>
      </c>
      <c r="C435" s="339">
        <v>0.4</v>
      </c>
      <c r="D435" s="339">
        <v>1</v>
      </c>
      <c r="E435" s="339" t="s">
        <v>883</v>
      </c>
      <c r="F435" s="339">
        <v>2</v>
      </c>
      <c r="G435" s="339" t="s">
        <v>546</v>
      </c>
      <c r="H435" s="340"/>
    </row>
    <row r="436" spans="1:8" ht="24.75">
      <c r="A436" s="338">
        <v>185</v>
      </c>
      <c r="B436" s="339" t="s">
        <v>1121</v>
      </c>
      <c r="C436" s="339"/>
      <c r="D436" s="339"/>
      <c r="E436" s="339"/>
      <c r="F436" s="339"/>
      <c r="G436" s="339"/>
      <c r="H436" s="340"/>
    </row>
    <row r="437" spans="1:8" ht="14.25">
      <c r="A437" s="338"/>
      <c r="B437" s="339" t="s">
        <v>893</v>
      </c>
      <c r="C437" s="339">
        <v>35</v>
      </c>
      <c r="D437" s="339">
        <v>1</v>
      </c>
      <c r="E437" s="339" t="s">
        <v>338</v>
      </c>
      <c r="F437" s="339">
        <v>0.5</v>
      </c>
      <c r="G437" s="339" t="s">
        <v>546</v>
      </c>
      <c r="H437" s="340"/>
    </row>
    <row r="438" spans="1:8" ht="14.25">
      <c r="A438" s="338"/>
      <c r="B438" s="339" t="s">
        <v>1058</v>
      </c>
      <c r="C438" s="339">
        <v>10</v>
      </c>
      <c r="D438" s="339">
        <v>4</v>
      </c>
      <c r="E438" s="339" t="s">
        <v>883</v>
      </c>
      <c r="F438" s="339">
        <v>0.5</v>
      </c>
      <c r="G438" s="339" t="s">
        <v>546</v>
      </c>
      <c r="H438" s="340"/>
    </row>
    <row r="439" spans="1:8" ht="24.75">
      <c r="A439" s="338">
        <v>186</v>
      </c>
      <c r="B439" s="339" t="s">
        <v>1122</v>
      </c>
      <c r="C439" s="339"/>
      <c r="D439" s="339"/>
      <c r="E439" s="339"/>
      <c r="F439" s="339"/>
      <c r="G439" s="339"/>
      <c r="H439" s="340"/>
    </row>
    <row r="440" spans="1:8" ht="14.25">
      <c r="A440" s="338"/>
      <c r="B440" s="339" t="s">
        <v>893</v>
      </c>
      <c r="C440" s="339">
        <v>35</v>
      </c>
      <c r="D440" s="339">
        <v>1</v>
      </c>
      <c r="E440" s="339" t="s">
        <v>338</v>
      </c>
      <c r="F440" s="339">
        <v>0.5</v>
      </c>
      <c r="G440" s="339" t="s">
        <v>546</v>
      </c>
      <c r="H440" s="340"/>
    </row>
    <row r="441" spans="1:8" ht="14.25">
      <c r="A441" s="338"/>
      <c r="B441" s="339" t="s">
        <v>898</v>
      </c>
      <c r="C441" s="339">
        <v>10</v>
      </c>
      <c r="D441" s="339">
        <v>4</v>
      </c>
      <c r="E441" s="339" t="s">
        <v>883</v>
      </c>
      <c r="F441" s="339">
        <v>2</v>
      </c>
      <c r="G441" s="339" t="s">
        <v>546</v>
      </c>
      <c r="H441" s="340"/>
    </row>
    <row r="442" spans="1:8" ht="24.75">
      <c r="A442" s="338">
        <v>187</v>
      </c>
      <c r="B442" s="339" t="s">
        <v>1123</v>
      </c>
      <c r="C442" s="339"/>
      <c r="D442" s="339"/>
      <c r="E442" s="339"/>
      <c r="F442" s="339"/>
      <c r="G442" s="339"/>
      <c r="H442" s="340"/>
    </row>
    <row r="443" spans="1:8" ht="14.25">
      <c r="A443" s="338"/>
      <c r="B443" s="339" t="s">
        <v>893</v>
      </c>
      <c r="C443" s="339">
        <v>35</v>
      </c>
      <c r="D443" s="339">
        <v>1</v>
      </c>
      <c r="E443" s="339" t="s">
        <v>338</v>
      </c>
      <c r="F443" s="339">
        <v>0.5</v>
      </c>
      <c r="G443" s="339" t="s">
        <v>546</v>
      </c>
      <c r="H443" s="340"/>
    </row>
    <row r="444" spans="1:8" ht="14.25">
      <c r="A444" s="338"/>
      <c r="B444" s="339" t="s">
        <v>908</v>
      </c>
      <c r="C444" s="339">
        <v>10</v>
      </c>
      <c r="D444" s="339">
        <v>11</v>
      </c>
      <c r="E444" s="339" t="s">
        <v>883</v>
      </c>
      <c r="F444" s="339">
        <v>0.5</v>
      </c>
      <c r="G444" s="339" t="s">
        <v>546</v>
      </c>
      <c r="H444" s="340"/>
    </row>
    <row r="445" spans="1:8" ht="24.75">
      <c r="A445" s="338">
        <v>188</v>
      </c>
      <c r="B445" s="339" t="s">
        <v>1124</v>
      </c>
      <c r="C445" s="339"/>
      <c r="D445" s="339"/>
      <c r="E445" s="339"/>
      <c r="F445" s="339"/>
      <c r="G445" s="339"/>
      <c r="H445" s="340"/>
    </row>
    <row r="446" spans="1:8" ht="14.25">
      <c r="A446" s="338"/>
      <c r="B446" s="339" t="s">
        <v>891</v>
      </c>
      <c r="C446" s="339">
        <v>10</v>
      </c>
      <c r="D446" s="339">
        <v>8</v>
      </c>
      <c r="E446" s="339" t="s">
        <v>883</v>
      </c>
      <c r="F446" s="339">
        <v>0.5</v>
      </c>
      <c r="G446" s="339" t="s">
        <v>546</v>
      </c>
      <c r="H446" s="340"/>
    </row>
    <row r="447" spans="1:8" ht="24.75">
      <c r="A447" s="338">
        <v>189</v>
      </c>
      <c r="B447" s="339" t="s">
        <v>1125</v>
      </c>
      <c r="C447" s="339"/>
      <c r="D447" s="339"/>
      <c r="E447" s="339"/>
      <c r="F447" s="339"/>
      <c r="G447" s="339"/>
      <c r="H447" s="340"/>
    </row>
    <row r="448" spans="1:8" ht="14.25">
      <c r="A448" s="338"/>
      <c r="B448" s="339" t="s">
        <v>898</v>
      </c>
      <c r="C448" s="339">
        <v>10</v>
      </c>
      <c r="D448" s="339">
        <v>4</v>
      </c>
      <c r="E448" s="339" t="s">
        <v>883</v>
      </c>
      <c r="F448" s="339">
        <v>2</v>
      </c>
      <c r="G448" s="339" t="s">
        <v>546</v>
      </c>
      <c r="H448" s="340"/>
    </row>
    <row r="449" spans="1:8" ht="24.75">
      <c r="A449" s="338">
        <v>190</v>
      </c>
      <c r="B449" s="339" t="s">
        <v>1126</v>
      </c>
      <c r="C449" s="339"/>
      <c r="D449" s="339"/>
      <c r="E449" s="339"/>
      <c r="F449" s="339"/>
      <c r="G449" s="339"/>
      <c r="H449" s="340"/>
    </row>
    <row r="450" spans="1:8" ht="14.25">
      <c r="A450" s="338"/>
      <c r="B450" s="339" t="s">
        <v>896</v>
      </c>
      <c r="C450" s="339">
        <v>10</v>
      </c>
      <c r="D450" s="339">
        <v>7</v>
      </c>
      <c r="E450" s="339" t="s">
        <v>883</v>
      </c>
      <c r="F450" s="339">
        <v>2</v>
      </c>
      <c r="G450" s="339" t="s">
        <v>546</v>
      </c>
      <c r="H450" s="340"/>
    </row>
    <row r="451" spans="1:8" ht="14.25">
      <c r="A451" s="338"/>
      <c r="B451" s="341" t="s">
        <v>1127</v>
      </c>
      <c r="C451" s="339"/>
      <c r="D451" s="339"/>
      <c r="E451" s="339"/>
      <c r="F451" s="339"/>
      <c r="G451" s="339"/>
      <c r="H451" s="340"/>
    </row>
    <row r="452" spans="1:8" ht="14.25">
      <c r="A452" s="338">
        <v>191</v>
      </c>
      <c r="B452" s="339" t="s">
        <v>1128</v>
      </c>
      <c r="C452" s="339"/>
      <c r="D452" s="339"/>
      <c r="E452" s="339"/>
      <c r="F452" s="339"/>
      <c r="G452" s="339"/>
      <c r="H452" s="340"/>
    </row>
    <row r="453" spans="1:8" ht="14.25">
      <c r="A453" s="338"/>
      <c r="B453" s="339" t="s">
        <v>885</v>
      </c>
      <c r="C453" s="339">
        <v>10</v>
      </c>
      <c r="D453" s="339">
        <v>1</v>
      </c>
      <c r="E453" s="339" t="s">
        <v>883</v>
      </c>
      <c r="F453" s="339">
        <v>0.5</v>
      </c>
      <c r="G453" s="339" t="s">
        <v>478</v>
      </c>
      <c r="H453" s="340"/>
    </row>
    <row r="454" spans="1:8" ht="14.25">
      <c r="A454" s="338">
        <v>192</v>
      </c>
      <c r="B454" s="339" t="s">
        <v>1129</v>
      </c>
      <c r="C454" s="339"/>
      <c r="D454" s="339"/>
      <c r="E454" s="339"/>
      <c r="F454" s="339"/>
      <c r="G454" s="339"/>
      <c r="H454" s="340"/>
    </row>
    <row r="455" spans="1:8" ht="14.25">
      <c r="A455" s="338"/>
      <c r="B455" s="339" t="s">
        <v>1130</v>
      </c>
      <c r="C455" s="339">
        <v>6</v>
      </c>
      <c r="D455" s="339">
        <v>19</v>
      </c>
      <c r="E455" s="339" t="s">
        <v>883</v>
      </c>
      <c r="F455" s="339">
        <v>0.5</v>
      </c>
      <c r="G455" s="339" t="s">
        <v>478</v>
      </c>
      <c r="H455" s="340"/>
    </row>
    <row r="456" spans="1:8" ht="24.75">
      <c r="A456" s="338">
        <v>193</v>
      </c>
      <c r="B456" s="339" t="s">
        <v>1131</v>
      </c>
      <c r="C456" s="339"/>
      <c r="D456" s="339"/>
      <c r="E456" s="339"/>
      <c r="F456" s="339"/>
      <c r="G456" s="339"/>
      <c r="H456" s="340"/>
    </row>
    <row r="457" spans="1:8" ht="14.25">
      <c r="A457" s="338"/>
      <c r="B457" s="339" t="s">
        <v>1132</v>
      </c>
      <c r="C457" s="339">
        <v>6</v>
      </c>
      <c r="D457" s="339">
        <v>9</v>
      </c>
      <c r="E457" s="339" t="s">
        <v>883</v>
      </c>
      <c r="F457" s="339">
        <v>0.5</v>
      </c>
      <c r="G457" s="339" t="s">
        <v>478</v>
      </c>
      <c r="H457" s="340"/>
    </row>
    <row r="458" spans="1:8" ht="14.25">
      <c r="A458" s="338">
        <v>194</v>
      </c>
      <c r="B458" s="339" t="s">
        <v>1133</v>
      </c>
      <c r="C458" s="339"/>
      <c r="D458" s="339"/>
      <c r="E458" s="339"/>
      <c r="F458" s="339"/>
      <c r="G458" s="339"/>
      <c r="H458" s="340"/>
    </row>
    <row r="459" spans="1:8" ht="14.25">
      <c r="A459" s="338"/>
      <c r="B459" s="339" t="s">
        <v>1134</v>
      </c>
      <c r="C459" s="339">
        <v>6</v>
      </c>
      <c r="D459" s="339">
        <v>14</v>
      </c>
      <c r="E459" s="339" t="s">
        <v>883</v>
      </c>
      <c r="F459" s="339">
        <v>0.5</v>
      </c>
      <c r="G459" s="339" t="s">
        <v>478</v>
      </c>
      <c r="H459" s="340"/>
    </row>
    <row r="460" spans="1:8" ht="14.25">
      <c r="A460" s="338">
        <v>195</v>
      </c>
      <c r="B460" s="339" t="s">
        <v>1135</v>
      </c>
      <c r="C460" s="339"/>
      <c r="D460" s="339"/>
      <c r="E460" s="339"/>
      <c r="F460" s="339"/>
      <c r="G460" s="339"/>
      <c r="H460" s="340"/>
    </row>
    <row r="461" spans="1:8" ht="14.25">
      <c r="A461" s="338"/>
      <c r="B461" s="339" t="s">
        <v>1136</v>
      </c>
      <c r="C461" s="339">
        <v>6</v>
      </c>
      <c r="D461" s="339">
        <v>16</v>
      </c>
      <c r="E461" s="339" t="s">
        <v>883</v>
      </c>
      <c r="F461" s="339">
        <v>0.5</v>
      </c>
      <c r="G461" s="339" t="s">
        <v>478</v>
      </c>
      <c r="H461" s="340"/>
    </row>
    <row r="462" spans="1:8" ht="14.25">
      <c r="A462" s="338">
        <v>196</v>
      </c>
      <c r="B462" s="339" t="s">
        <v>1137</v>
      </c>
      <c r="C462" s="339"/>
      <c r="D462" s="339"/>
      <c r="E462" s="339"/>
      <c r="F462" s="339"/>
      <c r="G462" s="339"/>
      <c r="H462" s="340"/>
    </row>
    <row r="463" spans="1:8" ht="14.25">
      <c r="A463" s="338"/>
      <c r="B463" s="339" t="s">
        <v>1138</v>
      </c>
      <c r="C463" s="339">
        <v>10</v>
      </c>
      <c r="D463" s="339">
        <v>12</v>
      </c>
      <c r="E463" s="339" t="s">
        <v>883</v>
      </c>
      <c r="F463" s="339">
        <v>2</v>
      </c>
      <c r="G463" s="339" t="s">
        <v>478</v>
      </c>
      <c r="H463" s="340"/>
    </row>
    <row r="464" spans="1:8" ht="14.25">
      <c r="A464" s="338">
        <v>197</v>
      </c>
      <c r="B464" s="339" t="s">
        <v>1139</v>
      </c>
      <c r="C464" s="339"/>
      <c r="D464" s="339"/>
      <c r="E464" s="339"/>
      <c r="F464" s="339"/>
      <c r="G464" s="339"/>
      <c r="H464" s="340"/>
    </row>
    <row r="465" spans="1:8" ht="14.25">
      <c r="A465" s="338"/>
      <c r="B465" s="339" t="s">
        <v>1140</v>
      </c>
      <c r="C465" s="339">
        <v>6</v>
      </c>
      <c r="D465" s="339">
        <v>18</v>
      </c>
      <c r="E465" s="339" t="s">
        <v>883</v>
      </c>
      <c r="F465" s="339">
        <v>2</v>
      </c>
      <c r="G465" s="339" t="s">
        <v>478</v>
      </c>
      <c r="H465" s="340"/>
    </row>
    <row r="466" spans="1:8" ht="14.25">
      <c r="A466" s="338">
        <v>198</v>
      </c>
      <c r="B466" s="339" t="s">
        <v>1141</v>
      </c>
      <c r="C466" s="339"/>
      <c r="D466" s="339"/>
      <c r="E466" s="339"/>
      <c r="F466" s="339"/>
      <c r="G466" s="339"/>
      <c r="H466" s="340"/>
    </row>
    <row r="467" spans="1:8" ht="14.25">
      <c r="A467" s="338"/>
      <c r="B467" s="339" t="s">
        <v>1142</v>
      </c>
      <c r="C467" s="339">
        <v>10</v>
      </c>
      <c r="D467" s="339">
        <v>5</v>
      </c>
      <c r="E467" s="339" t="s">
        <v>883</v>
      </c>
      <c r="F467" s="339">
        <v>2</v>
      </c>
      <c r="G467" s="339" t="s">
        <v>478</v>
      </c>
      <c r="H467" s="340"/>
    </row>
    <row r="468" spans="1:8" ht="24.75">
      <c r="A468" s="338">
        <v>199</v>
      </c>
      <c r="B468" s="339" t="s">
        <v>1143</v>
      </c>
      <c r="C468" s="339"/>
      <c r="D468" s="339"/>
      <c r="E468" s="339"/>
      <c r="F468" s="339"/>
      <c r="G468" s="339"/>
      <c r="H468" s="340"/>
    </row>
    <row r="469" spans="1:8" ht="14.25">
      <c r="A469" s="338"/>
      <c r="B469" s="339" t="s">
        <v>1144</v>
      </c>
      <c r="C469" s="339">
        <v>10</v>
      </c>
      <c r="D469" s="339">
        <v>6</v>
      </c>
      <c r="E469" s="339" t="s">
        <v>883</v>
      </c>
      <c r="F469" s="339">
        <v>2</v>
      </c>
      <c r="G469" s="339" t="s">
        <v>478</v>
      </c>
      <c r="H469" s="340"/>
    </row>
    <row r="470" spans="1:8" ht="14.25">
      <c r="A470" s="338">
        <v>200</v>
      </c>
      <c r="B470" s="339" t="s">
        <v>1145</v>
      </c>
      <c r="C470" s="339"/>
      <c r="D470" s="339"/>
      <c r="E470" s="339"/>
      <c r="F470" s="339"/>
      <c r="G470" s="339"/>
      <c r="H470" s="340"/>
    </row>
    <row r="471" spans="1:8" ht="14.25">
      <c r="A471" s="338"/>
      <c r="B471" s="339" t="s">
        <v>1146</v>
      </c>
      <c r="C471" s="339">
        <v>10</v>
      </c>
      <c r="D471" s="339">
        <v>14</v>
      </c>
      <c r="E471" s="339" t="s">
        <v>883</v>
      </c>
      <c r="F471" s="339">
        <v>2</v>
      </c>
      <c r="G471" s="339" t="s">
        <v>546</v>
      </c>
      <c r="H471" s="340"/>
    </row>
    <row r="472" spans="1:8" ht="14.25">
      <c r="A472" s="338">
        <v>201</v>
      </c>
      <c r="B472" s="339" t="s">
        <v>1147</v>
      </c>
      <c r="C472" s="339"/>
      <c r="D472" s="339"/>
      <c r="E472" s="339"/>
      <c r="F472" s="339"/>
      <c r="G472" s="339"/>
      <c r="H472" s="340"/>
    </row>
    <row r="473" spans="1:8" ht="14.25">
      <c r="A473" s="338"/>
      <c r="B473" s="339" t="s">
        <v>1148</v>
      </c>
      <c r="C473" s="339">
        <v>6</v>
      </c>
      <c r="D473" s="339">
        <v>22</v>
      </c>
      <c r="E473" s="339" t="s">
        <v>883</v>
      </c>
      <c r="F473" s="339">
        <v>0.5</v>
      </c>
      <c r="G473" s="339" t="s">
        <v>478</v>
      </c>
      <c r="H473" s="340"/>
    </row>
    <row r="474" spans="1:8" ht="14.25">
      <c r="A474" s="338">
        <v>202</v>
      </c>
      <c r="B474" s="339" t="s">
        <v>1149</v>
      </c>
      <c r="C474" s="339"/>
      <c r="D474" s="339"/>
      <c r="E474" s="339"/>
      <c r="F474" s="339"/>
      <c r="G474" s="339"/>
      <c r="H474" s="340"/>
    </row>
    <row r="475" spans="1:8" ht="14.25">
      <c r="A475" s="338"/>
      <c r="B475" s="339" t="s">
        <v>1150</v>
      </c>
      <c r="C475" s="339">
        <v>10</v>
      </c>
      <c r="D475" s="339">
        <v>20</v>
      </c>
      <c r="E475" s="339" t="s">
        <v>883</v>
      </c>
      <c r="F475" s="339">
        <v>1</v>
      </c>
      <c r="G475" s="339" t="s">
        <v>546</v>
      </c>
      <c r="H475" s="340"/>
    </row>
    <row r="476" spans="1:8" ht="14.25">
      <c r="A476" s="338">
        <v>203</v>
      </c>
      <c r="B476" s="339" t="s">
        <v>1151</v>
      </c>
      <c r="C476" s="339"/>
      <c r="D476" s="339"/>
      <c r="E476" s="339"/>
      <c r="F476" s="339"/>
      <c r="G476" s="339"/>
      <c r="H476" s="340"/>
    </row>
    <row r="477" spans="1:8" ht="14.25">
      <c r="A477" s="338"/>
      <c r="B477" s="339" t="s">
        <v>1152</v>
      </c>
      <c r="C477" s="339">
        <v>6</v>
      </c>
      <c r="D477" s="339">
        <v>17</v>
      </c>
      <c r="E477" s="339" t="s">
        <v>883</v>
      </c>
      <c r="F477" s="339">
        <v>1</v>
      </c>
      <c r="G477" s="339" t="s">
        <v>546</v>
      </c>
      <c r="H477" s="340"/>
    </row>
    <row r="478" spans="1:8" ht="24.75">
      <c r="A478" s="338">
        <v>204</v>
      </c>
      <c r="B478" s="339" t="s">
        <v>1153</v>
      </c>
      <c r="C478" s="339"/>
      <c r="D478" s="339"/>
      <c r="E478" s="339"/>
      <c r="F478" s="339"/>
      <c r="G478" s="339"/>
      <c r="H478" s="340"/>
    </row>
    <row r="479" spans="1:8" ht="14.25">
      <c r="A479" s="338"/>
      <c r="B479" s="339" t="s">
        <v>1154</v>
      </c>
      <c r="C479" s="339">
        <v>6</v>
      </c>
      <c r="D479" s="339">
        <v>26</v>
      </c>
      <c r="E479" s="339" t="s">
        <v>883</v>
      </c>
      <c r="F479" s="339">
        <v>1</v>
      </c>
      <c r="G479" s="339" t="s">
        <v>478</v>
      </c>
      <c r="H479" s="340"/>
    </row>
    <row r="480" spans="1:8" ht="24.75">
      <c r="A480" s="338">
        <v>205</v>
      </c>
      <c r="B480" s="339" t="s">
        <v>1155</v>
      </c>
      <c r="C480" s="339"/>
      <c r="D480" s="339"/>
      <c r="E480" s="339"/>
      <c r="F480" s="339"/>
      <c r="G480" s="339"/>
      <c r="H480" s="340"/>
    </row>
    <row r="481" spans="1:8" ht="14.25">
      <c r="A481" s="338"/>
      <c r="B481" s="339" t="s">
        <v>1156</v>
      </c>
      <c r="C481" s="339">
        <v>6</v>
      </c>
      <c r="D481" s="339">
        <v>25</v>
      </c>
      <c r="E481" s="339" t="s">
        <v>883</v>
      </c>
      <c r="F481" s="339">
        <v>0.5</v>
      </c>
      <c r="G481" s="339" t="s">
        <v>478</v>
      </c>
      <c r="H481" s="340"/>
    </row>
    <row r="482" spans="1:8" ht="14.25">
      <c r="A482" s="338"/>
      <c r="B482" s="339" t="s">
        <v>893</v>
      </c>
      <c r="C482" s="339">
        <v>0.4</v>
      </c>
      <c r="D482" s="339">
        <v>1</v>
      </c>
      <c r="E482" s="339" t="s">
        <v>883</v>
      </c>
      <c r="F482" s="339">
        <v>2</v>
      </c>
      <c r="G482" s="339" t="s">
        <v>546</v>
      </c>
      <c r="H482" s="340"/>
    </row>
    <row r="483" spans="1:8" ht="14.25">
      <c r="A483" s="338">
        <v>206</v>
      </c>
      <c r="B483" s="339" t="s">
        <v>1157</v>
      </c>
      <c r="C483" s="339"/>
      <c r="D483" s="339"/>
      <c r="E483" s="339"/>
      <c r="F483" s="339"/>
      <c r="G483" s="339"/>
      <c r="H483" s="340"/>
    </row>
    <row r="484" spans="1:8" ht="14.25">
      <c r="A484" s="338"/>
      <c r="B484" s="339" t="s">
        <v>1158</v>
      </c>
      <c r="C484" s="339">
        <v>6</v>
      </c>
      <c r="D484" s="339">
        <v>7</v>
      </c>
      <c r="E484" s="339" t="s">
        <v>883</v>
      </c>
      <c r="F484" s="339">
        <v>0.5</v>
      </c>
      <c r="G484" s="339" t="s">
        <v>478</v>
      </c>
      <c r="H484" s="340"/>
    </row>
    <row r="485" spans="1:8" ht="24.75">
      <c r="A485" s="338">
        <v>207</v>
      </c>
      <c r="B485" s="339" t="s">
        <v>1159</v>
      </c>
      <c r="C485" s="339"/>
      <c r="D485" s="339"/>
      <c r="E485" s="339"/>
      <c r="F485" s="339"/>
      <c r="G485" s="339"/>
      <c r="H485" s="340"/>
    </row>
    <row r="486" spans="1:8" ht="14.25">
      <c r="A486" s="338"/>
      <c r="B486" s="339" t="s">
        <v>1140</v>
      </c>
      <c r="C486" s="339">
        <v>6</v>
      </c>
      <c r="D486" s="339">
        <v>18</v>
      </c>
      <c r="E486" s="339" t="s">
        <v>883</v>
      </c>
      <c r="F486" s="339">
        <v>0.5</v>
      </c>
      <c r="G486" s="339" t="s">
        <v>478</v>
      </c>
      <c r="H486" s="340"/>
    </row>
    <row r="487" spans="1:8" ht="24.75">
      <c r="A487" s="338">
        <v>208</v>
      </c>
      <c r="B487" s="339" t="s">
        <v>1160</v>
      </c>
      <c r="C487" s="339"/>
      <c r="D487" s="339"/>
      <c r="E487" s="339"/>
      <c r="F487" s="339"/>
      <c r="G487" s="339"/>
      <c r="H487" s="343"/>
    </row>
    <row r="488" spans="1:8" ht="14.25">
      <c r="A488" s="338"/>
      <c r="B488" s="339" t="s">
        <v>1161</v>
      </c>
      <c r="C488" s="339">
        <v>10</v>
      </c>
      <c r="D488" s="339">
        <v>4</v>
      </c>
      <c r="E488" s="339" t="s">
        <v>883</v>
      </c>
      <c r="F488" s="339">
        <v>2</v>
      </c>
      <c r="G488" s="339" t="s">
        <v>478</v>
      </c>
      <c r="H488" s="343"/>
    </row>
    <row r="489" spans="1:8" ht="14.25">
      <c r="A489" s="344">
        <v>209</v>
      </c>
      <c r="B489" s="345" t="s">
        <v>1162</v>
      </c>
      <c r="C489" s="345"/>
      <c r="D489" s="345"/>
      <c r="E489" s="345"/>
      <c r="F489" s="345"/>
      <c r="G489" s="345"/>
      <c r="H489" s="343"/>
    </row>
    <row r="490" spans="1:8" ht="14.25">
      <c r="A490" s="346"/>
      <c r="B490" s="347" t="s">
        <v>1163</v>
      </c>
      <c r="C490" s="347">
        <v>6</v>
      </c>
      <c r="D490" s="347">
        <v>13</v>
      </c>
      <c r="E490" s="347" t="s">
        <v>883</v>
      </c>
      <c r="F490" s="347">
        <v>1</v>
      </c>
      <c r="G490" s="347" t="s">
        <v>478</v>
      </c>
      <c r="H490" s="348"/>
    </row>
    <row r="491" spans="1:8" ht="15.75" customHeight="1">
      <c r="A491" s="349" t="s">
        <v>70</v>
      </c>
      <c r="B491" s="349"/>
      <c r="C491" s="349"/>
      <c r="D491" s="349"/>
      <c r="E491" s="349"/>
      <c r="F491" s="349"/>
      <c r="G491" s="251">
        <v>1780</v>
      </c>
      <c r="H491" s="251"/>
    </row>
    <row r="492" spans="1:8" ht="14.25">
      <c r="A492" s="350"/>
      <c r="B492" s="351"/>
      <c r="C492" s="351"/>
      <c r="D492" s="350"/>
      <c r="E492" s="351"/>
      <c r="F492" s="351"/>
      <c r="G492" s="351"/>
      <c r="H492" s="351"/>
    </row>
    <row r="493" spans="1:8" ht="15.75">
      <c r="A493" s="352" t="s">
        <v>1164</v>
      </c>
      <c r="B493" s="353"/>
      <c r="C493" s="353"/>
      <c r="D493" s="353"/>
      <c r="E493" s="353"/>
      <c r="F493" s="353"/>
      <c r="G493" s="353"/>
      <c r="H493" s="353"/>
    </row>
  </sheetData>
  <sheetProtection selectLockedCells="1" selectUnlockedCells="1"/>
  <mergeCells count="2">
    <mergeCell ref="A1:H1"/>
    <mergeCell ref="A491:F491"/>
  </mergeCells>
  <printOptions/>
  <pageMargins left="0.9798611111111111" right="0.75" top="1" bottom="0.21666666666666667"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codeName="Лист15">
    <tabColor indexed="43"/>
  </sheetPr>
  <dimension ref="A1:D8"/>
  <sheetViews>
    <sheetView zoomScale="85" zoomScaleNormal="85" workbookViewId="0" topLeftCell="A1">
      <selection activeCell="F16" sqref="F16"/>
    </sheetView>
  </sheetViews>
  <sheetFormatPr defaultColWidth="9.140625" defaultRowHeight="12.75"/>
  <cols>
    <col min="1" max="1" width="12.28125" style="354" customWidth="1"/>
    <col min="2" max="2" width="46.421875" style="354" customWidth="1"/>
    <col min="3" max="3" width="16.8515625" style="354" customWidth="1"/>
    <col min="4" max="4" width="9.8515625" style="354" customWidth="1"/>
    <col min="5" max="16384" width="9.140625" style="354" customWidth="1"/>
  </cols>
  <sheetData>
    <row r="1" spans="1:4" ht="27.75" customHeight="1">
      <c r="A1" s="60" t="s">
        <v>1165</v>
      </c>
      <c r="B1" s="60"/>
      <c r="C1" s="60"/>
      <c r="D1" s="60"/>
    </row>
    <row r="2" spans="1:4" ht="34.5" customHeight="1">
      <c r="A2" s="170" t="s">
        <v>1166</v>
      </c>
      <c r="B2" s="170"/>
      <c r="C2" s="170" t="s">
        <v>1167</v>
      </c>
      <c r="D2" s="170" t="s">
        <v>1168</v>
      </c>
    </row>
    <row r="3" spans="1:4" ht="16.5" customHeight="1">
      <c r="A3" s="355" t="s">
        <v>1169</v>
      </c>
      <c r="B3" s="355"/>
      <c r="C3" s="179">
        <v>679</v>
      </c>
      <c r="D3" s="356">
        <f>IF(C8=0,0,C3/C8)</f>
        <v>0.7461538461538462</v>
      </c>
    </row>
    <row r="4" spans="1:4" ht="16.5" customHeight="1">
      <c r="A4" s="355" t="s">
        <v>1170</v>
      </c>
      <c r="B4" s="355"/>
      <c r="C4" s="357">
        <v>97</v>
      </c>
      <c r="D4" s="356">
        <f>IF(C8=0,0,C4/C8)</f>
        <v>0.10659340659340659</v>
      </c>
    </row>
    <row r="5" spans="1:4" ht="16.5" customHeight="1">
      <c r="A5" s="355" t="s">
        <v>1171</v>
      </c>
      <c r="B5" s="355"/>
      <c r="C5" s="357">
        <v>67</v>
      </c>
      <c r="D5" s="356">
        <f>IF(C8=0,0,C5/C8)</f>
        <v>0.07362637362637363</v>
      </c>
    </row>
    <row r="6" spans="1:4" ht="16.5" customHeight="1">
      <c r="A6" s="355" t="s">
        <v>1172</v>
      </c>
      <c r="B6" s="355"/>
      <c r="C6" s="357">
        <v>17</v>
      </c>
      <c r="D6" s="356">
        <f>IF(C8=0,0,C6/C8)</f>
        <v>0.01868131868131868</v>
      </c>
    </row>
    <row r="7" spans="1:4" ht="16.5" customHeight="1">
      <c r="A7" s="355" t="s">
        <v>1173</v>
      </c>
      <c r="B7" s="355"/>
      <c r="C7" s="357">
        <v>50</v>
      </c>
      <c r="D7" s="356">
        <f>IF(C8=0,0,C7/C8)</f>
        <v>0.054945054945054944</v>
      </c>
    </row>
    <row r="8" spans="1:4" ht="16.5" customHeight="1">
      <c r="A8" s="358" t="s">
        <v>70</v>
      </c>
      <c r="B8" s="358"/>
      <c r="C8" s="179">
        <f>SUM(C3:C7)</f>
        <v>910</v>
      </c>
      <c r="D8" s="356">
        <f>IF(C8=0,0,C8/C8)</f>
        <v>1</v>
      </c>
    </row>
    <row r="9" ht="14.25" customHeight="1"/>
    <row r="16" ht="14.25"/>
  </sheetData>
  <sheetProtection selectLockedCells="1" selectUnlockedCells="1"/>
  <mergeCells count="8">
    <mergeCell ref="A1:D1"/>
    <mergeCell ref="A2:B2"/>
    <mergeCell ref="A3:B3"/>
    <mergeCell ref="A4:B4"/>
    <mergeCell ref="A5:B5"/>
    <mergeCell ref="A6:B6"/>
    <mergeCell ref="A7:B7"/>
    <mergeCell ref="A8:B8"/>
  </mergeCells>
  <printOptions/>
  <pageMargins left="0.9798611111111111" right="0.49027777777777776" top="0.75"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codeName="Лист16"/>
  <dimension ref="A1:G73"/>
  <sheetViews>
    <sheetView zoomScale="85" zoomScaleNormal="85" workbookViewId="0" topLeftCell="A31">
      <selection activeCell="K9" sqref="K9"/>
    </sheetView>
  </sheetViews>
  <sheetFormatPr defaultColWidth="9.140625" defaultRowHeight="12.75"/>
  <cols>
    <col min="1" max="1" width="4.7109375" style="354" customWidth="1"/>
    <col min="2" max="2" width="51.57421875" style="354" customWidth="1"/>
    <col min="3" max="3" width="10.421875" style="354" customWidth="1"/>
    <col min="4" max="4" width="11.7109375" style="354" customWidth="1"/>
    <col min="5" max="5" width="12.00390625" style="354" customWidth="1"/>
    <col min="6" max="6" width="11.7109375" style="354" customWidth="1"/>
    <col min="7" max="7" width="15.00390625" style="354" customWidth="1"/>
    <col min="8" max="16384" width="9.140625" style="354" customWidth="1"/>
  </cols>
  <sheetData>
    <row r="1" spans="1:7" ht="39" customHeight="1">
      <c r="A1" s="359" t="s">
        <v>1174</v>
      </c>
      <c r="B1" s="359"/>
      <c r="C1" s="359"/>
      <c r="D1" s="359"/>
      <c r="E1" s="359"/>
      <c r="F1" s="359"/>
      <c r="G1" s="359"/>
    </row>
    <row r="2" spans="1:7" ht="23.25" customHeight="1">
      <c r="A2" s="360" t="s">
        <v>8</v>
      </c>
      <c r="B2" s="361" t="s">
        <v>170</v>
      </c>
      <c r="C2" s="360" t="s">
        <v>130</v>
      </c>
      <c r="D2" s="362" t="s">
        <v>1175</v>
      </c>
      <c r="E2" s="362"/>
      <c r="F2" s="362"/>
      <c r="G2" s="362"/>
    </row>
    <row r="3" spans="1:7" ht="75" customHeight="1">
      <c r="A3" s="360"/>
      <c r="B3" s="361"/>
      <c r="C3" s="360"/>
      <c r="D3" s="87">
        <v>2013</v>
      </c>
      <c r="E3" s="87">
        <v>2014</v>
      </c>
      <c r="F3" s="87">
        <v>2015</v>
      </c>
      <c r="G3" s="363" t="s">
        <v>1176</v>
      </c>
    </row>
    <row r="4" spans="1:7" ht="13.5" customHeight="1">
      <c r="A4" s="360">
        <v>1</v>
      </c>
      <c r="B4" s="361" t="s">
        <v>1177</v>
      </c>
      <c r="C4" s="360">
        <v>3</v>
      </c>
      <c r="D4" s="87">
        <v>4</v>
      </c>
      <c r="E4" s="87">
        <v>5</v>
      </c>
      <c r="F4" s="87">
        <v>6</v>
      </c>
      <c r="G4" s="363">
        <v>7</v>
      </c>
    </row>
    <row r="5" spans="1:7" ht="17.25">
      <c r="A5" s="364">
        <v>1</v>
      </c>
      <c r="B5" s="365" t="s">
        <v>1178</v>
      </c>
      <c r="C5" s="360" t="s">
        <v>153</v>
      </c>
      <c r="D5" s="366">
        <f>D8+D11+D14+D17+D23+D26+D29+D35+D38+D41+D44+D47+D50+D53+D56+D59+D62+D65</f>
        <v>661</v>
      </c>
      <c r="E5" s="367">
        <f>E8+E11+E14+E17+E23+E26+E29+E35+E38+E41+E44+E47+E50+E53+E56+E59+E62+E65</f>
        <v>672</v>
      </c>
      <c r="F5" s="367">
        <f>F8+F11+F14+F17+F23+F26+F29+F35+F38+F41+F44+F47+F50+F53+F56+F59+F62+F65</f>
        <v>649</v>
      </c>
      <c r="G5" s="368">
        <v>657</v>
      </c>
    </row>
    <row r="6" spans="1:7" ht="15" customHeight="1">
      <c r="A6" s="364"/>
      <c r="B6" s="369" t="s">
        <v>1179</v>
      </c>
      <c r="C6" s="360" t="s">
        <v>153</v>
      </c>
      <c r="D6" s="370">
        <f>D9+D12+D15+D18+D20+D24+D27+D30+D33+D36+D39+D42+D45+D48+D51+D54+D57+D60+D63+D66</f>
        <v>372</v>
      </c>
      <c r="E6" s="371">
        <f>E9+E12+E15+E18+E21+E24+E27+E30+E33+E36+E39+E42+E45+E48+E51+E54+E57+E60+E63+E66</f>
        <v>372</v>
      </c>
      <c r="F6" s="371">
        <v>321</v>
      </c>
      <c r="G6" s="368">
        <v>321</v>
      </c>
    </row>
    <row r="7" spans="1:7" ht="17.25">
      <c r="A7" s="364"/>
      <c r="B7" s="369"/>
      <c r="C7" s="360" t="s">
        <v>1168</v>
      </c>
      <c r="D7" s="372">
        <f>D6/D5</f>
        <v>0.5627836611195158</v>
      </c>
      <c r="E7" s="372">
        <f>E6/E5</f>
        <v>0.5535714285714286</v>
      </c>
      <c r="F7" s="372">
        <f>F6/F5</f>
        <v>0.4946070878274268</v>
      </c>
      <c r="G7" s="373">
        <f>G6/G5</f>
        <v>0.4885844748858447</v>
      </c>
    </row>
    <row r="8" spans="1:7" ht="17.25">
      <c r="A8" s="364" t="s">
        <v>93</v>
      </c>
      <c r="B8" s="365" t="s">
        <v>1180</v>
      </c>
      <c r="C8" s="360" t="s">
        <v>153</v>
      </c>
      <c r="D8" s="371">
        <v>15</v>
      </c>
      <c r="E8" s="371">
        <v>15</v>
      </c>
      <c r="F8" s="371">
        <v>15</v>
      </c>
      <c r="G8" s="374">
        <v>16</v>
      </c>
    </row>
    <row r="9" spans="1:7" ht="15" customHeight="1">
      <c r="A9" s="364"/>
      <c r="B9" s="369" t="s">
        <v>1181</v>
      </c>
      <c r="C9" s="360" t="s">
        <v>153</v>
      </c>
      <c r="D9" s="375">
        <v>12</v>
      </c>
      <c r="E9" s="375">
        <v>12</v>
      </c>
      <c r="F9" s="375">
        <v>10</v>
      </c>
      <c r="G9" s="374">
        <v>10</v>
      </c>
    </row>
    <row r="10" spans="1:7" ht="17.25">
      <c r="A10" s="364"/>
      <c r="B10" s="369"/>
      <c r="C10" s="360" t="s">
        <v>1168</v>
      </c>
      <c r="D10" s="372">
        <f>D9/D8</f>
        <v>0.8</v>
      </c>
      <c r="E10" s="372">
        <f>IF(E8=0,0,E9/E8)</f>
        <v>0.8</v>
      </c>
      <c r="F10" s="372">
        <f>IF(F8=0,0,F9/F8)</f>
        <v>0.6666666666666666</v>
      </c>
      <c r="G10" s="373">
        <f>IF(G8=0,0,G9/G8)</f>
        <v>0.625</v>
      </c>
    </row>
    <row r="11" spans="1:7" ht="17.25">
      <c r="A11" s="364" t="s">
        <v>107</v>
      </c>
      <c r="B11" s="365" t="s">
        <v>1182</v>
      </c>
      <c r="C11" s="360" t="s">
        <v>153</v>
      </c>
      <c r="D11" s="375">
        <v>5</v>
      </c>
      <c r="E11" s="375">
        <v>5</v>
      </c>
      <c r="F11" s="375">
        <v>6</v>
      </c>
      <c r="G11" s="374">
        <v>6</v>
      </c>
    </row>
    <row r="12" spans="1:7" ht="15" customHeight="1">
      <c r="A12" s="364"/>
      <c r="B12" s="369" t="s">
        <v>1181</v>
      </c>
      <c r="C12" s="360" t="s">
        <v>153</v>
      </c>
      <c r="D12" s="375">
        <v>4</v>
      </c>
      <c r="E12" s="375">
        <v>4</v>
      </c>
      <c r="F12" s="375">
        <v>4</v>
      </c>
      <c r="G12" s="374">
        <v>4</v>
      </c>
    </row>
    <row r="13" spans="1:7" ht="17.25">
      <c r="A13" s="364"/>
      <c r="B13" s="369"/>
      <c r="C13" s="360" t="s">
        <v>1168</v>
      </c>
      <c r="D13" s="372">
        <f>IF(D11=0,0,D12/D11)</f>
        <v>0.8</v>
      </c>
      <c r="E13" s="372">
        <f>IF(E11=0,0,E12/E11)</f>
        <v>0.8</v>
      </c>
      <c r="F13" s="372">
        <f>IF(F11=0,0,F12/F11)</f>
        <v>0.6666666666666666</v>
      </c>
      <c r="G13" s="376">
        <v>0.6666666666666666</v>
      </c>
    </row>
    <row r="14" spans="1:7" ht="17.25">
      <c r="A14" s="364" t="s">
        <v>109</v>
      </c>
      <c r="B14" s="365" t="s">
        <v>1183</v>
      </c>
      <c r="C14" s="360" t="s">
        <v>153</v>
      </c>
      <c r="D14" s="375">
        <v>33</v>
      </c>
      <c r="E14" s="375">
        <v>33</v>
      </c>
      <c r="F14" s="375">
        <v>33</v>
      </c>
      <c r="G14" s="374">
        <v>33</v>
      </c>
    </row>
    <row r="15" spans="1:7" ht="15" customHeight="1">
      <c r="A15" s="364"/>
      <c r="B15" s="369" t="s">
        <v>1181</v>
      </c>
      <c r="C15" s="360" t="s">
        <v>153</v>
      </c>
      <c r="D15" s="375">
        <v>21</v>
      </c>
      <c r="E15" s="375">
        <v>21</v>
      </c>
      <c r="F15" s="375">
        <v>21</v>
      </c>
      <c r="G15" s="374">
        <v>21</v>
      </c>
    </row>
    <row r="16" spans="1:7" ht="17.25">
      <c r="A16" s="364"/>
      <c r="B16" s="369"/>
      <c r="C16" s="360" t="s">
        <v>1168</v>
      </c>
      <c r="D16" s="372">
        <f>IF(D14=0,0,D15/D14)</f>
        <v>0.6363636363636364</v>
      </c>
      <c r="E16" s="372">
        <f>IF(E14=0,0,E15/E14)</f>
        <v>0.6363636363636364</v>
      </c>
      <c r="F16" s="372">
        <f>IF(F14=0,0,F15/F14)</f>
        <v>0.6363636363636364</v>
      </c>
      <c r="G16" s="376">
        <v>0.6363636363636364</v>
      </c>
    </row>
    <row r="17" spans="1:7" ht="17.25">
      <c r="A17" s="364" t="s">
        <v>111</v>
      </c>
      <c r="B17" s="365" t="s">
        <v>1184</v>
      </c>
      <c r="C17" s="360" t="s">
        <v>153</v>
      </c>
      <c r="D17" s="375">
        <v>111</v>
      </c>
      <c r="E17" s="375">
        <v>115</v>
      </c>
      <c r="F17" s="375">
        <v>112</v>
      </c>
      <c r="G17" s="374">
        <v>116</v>
      </c>
    </row>
    <row r="18" spans="1:7" ht="15" customHeight="1">
      <c r="A18" s="364"/>
      <c r="B18" s="369" t="s">
        <v>1181</v>
      </c>
      <c r="C18" s="360" t="s">
        <v>153</v>
      </c>
      <c r="D18" s="375">
        <v>76</v>
      </c>
      <c r="E18" s="375">
        <v>76</v>
      </c>
      <c r="F18" s="375">
        <v>73</v>
      </c>
      <c r="G18" s="374">
        <v>73</v>
      </c>
    </row>
    <row r="19" spans="1:7" ht="17.25">
      <c r="A19" s="364"/>
      <c r="B19" s="369"/>
      <c r="C19" s="360" t="s">
        <v>1168</v>
      </c>
      <c r="D19" s="372">
        <f>IF(D17=0,0,D18/D17)</f>
        <v>0.6846846846846847</v>
      </c>
      <c r="E19" s="372">
        <f>IF(E17=0,0,E18/E17)</f>
        <v>0.6608695652173913</v>
      </c>
      <c r="F19" s="372">
        <f>IF(F17=0,0,F18/F17)</f>
        <v>0.6517857142857143</v>
      </c>
      <c r="G19" s="373">
        <f>IF(G17=0,0,G18/G17)</f>
        <v>0.6293103448275862</v>
      </c>
    </row>
    <row r="20" spans="1:7" ht="17.25">
      <c r="A20" s="364"/>
      <c r="B20" s="377" t="s">
        <v>1185</v>
      </c>
      <c r="C20" s="360" t="s">
        <v>153</v>
      </c>
      <c r="D20" s="375">
        <v>0</v>
      </c>
      <c r="E20" s="375">
        <v>0</v>
      </c>
      <c r="F20" s="375">
        <v>0</v>
      </c>
      <c r="G20" s="374">
        <v>0</v>
      </c>
    </row>
    <row r="21" spans="1:7" ht="15" customHeight="1">
      <c r="A21" s="364"/>
      <c r="B21" s="369" t="s">
        <v>1181</v>
      </c>
      <c r="C21" s="360" t="s">
        <v>153</v>
      </c>
      <c r="D21" s="375">
        <v>0</v>
      </c>
      <c r="E21" s="375">
        <v>0</v>
      </c>
      <c r="F21" s="375">
        <v>0</v>
      </c>
      <c r="G21" s="374">
        <v>0</v>
      </c>
    </row>
    <row r="22" spans="1:7" ht="17.25">
      <c r="A22" s="364"/>
      <c r="B22" s="369"/>
      <c r="C22" s="360" t="s">
        <v>1168</v>
      </c>
      <c r="D22" s="378">
        <v>0</v>
      </c>
      <c r="E22" s="378">
        <v>0</v>
      </c>
      <c r="F22" s="378">
        <v>0</v>
      </c>
      <c r="G22" s="379">
        <v>0</v>
      </c>
    </row>
    <row r="23" spans="1:7" ht="17.25">
      <c r="A23" s="364" t="s">
        <v>113</v>
      </c>
      <c r="B23" s="365" t="s">
        <v>1186</v>
      </c>
      <c r="C23" s="360" t="s">
        <v>153</v>
      </c>
      <c r="D23" s="375">
        <v>15</v>
      </c>
      <c r="E23" s="375">
        <v>15</v>
      </c>
      <c r="F23" s="375">
        <v>20</v>
      </c>
      <c r="G23" s="374">
        <v>20</v>
      </c>
    </row>
    <row r="24" spans="1:7" ht="15" customHeight="1">
      <c r="A24" s="364"/>
      <c r="B24" s="369" t="s">
        <v>1181</v>
      </c>
      <c r="C24" s="360" t="s">
        <v>153</v>
      </c>
      <c r="D24" s="375">
        <v>10</v>
      </c>
      <c r="E24" s="375">
        <v>10</v>
      </c>
      <c r="F24" s="375">
        <v>10</v>
      </c>
      <c r="G24" s="374">
        <v>10</v>
      </c>
    </row>
    <row r="25" spans="1:7" ht="17.25">
      <c r="A25" s="364"/>
      <c r="B25" s="369"/>
      <c r="C25" s="360" t="s">
        <v>1168</v>
      </c>
      <c r="D25" s="372">
        <f>IF(D23=0,0,D24/D23)</f>
        <v>0.6666666666666666</v>
      </c>
      <c r="E25" s="372">
        <f>IF(E23=0,0,E24/E23)</f>
        <v>0.6666666666666666</v>
      </c>
      <c r="F25" s="372">
        <f>IF(F23=0,0,F24/F23)</f>
        <v>0.5</v>
      </c>
      <c r="G25" s="376">
        <v>0.5</v>
      </c>
    </row>
    <row r="26" spans="1:7" ht="17.25">
      <c r="A26" s="364" t="s">
        <v>115</v>
      </c>
      <c r="B26" s="365" t="s">
        <v>1187</v>
      </c>
      <c r="C26" s="360" t="s">
        <v>153</v>
      </c>
      <c r="D26" s="375">
        <v>14</v>
      </c>
      <c r="E26" s="375">
        <v>15</v>
      </c>
      <c r="F26" s="375">
        <v>14</v>
      </c>
      <c r="G26" s="374">
        <v>14</v>
      </c>
    </row>
    <row r="27" spans="1:7" ht="15" customHeight="1">
      <c r="A27" s="364"/>
      <c r="B27" s="369" t="s">
        <v>1181</v>
      </c>
      <c r="C27" s="360" t="s">
        <v>153</v>
      </c>
      <c r="D27" s="375">
        <v>6</v>
      </c>
      <c r="E27" s="375">
        <v>6</v>
      </c>
      <c r="F27" s="375">
        <v>6</v>
      </c>
      <c r="G27" s="374">
        <v>6</v>
      </c>
    </row>
    <row r="28" spans="1:7" ht="17.25">
      <c r="A28" s="364"/>
      <c r="B28" s="369"/>
      <c r="C28" s="360" t="s">
        <v>1168</v>
      </c>
      <c r="D28" s="372"/>
      <c r="E28" s="372">
        <f>IF(E26=0,0,E27/E26)</f>
        <v>0.4</v>
      </c>
      <c r="F28" s="372">
        <f>IF(F26=0,0,F27/F26)</f>
        <v>0.42857142857142855</v>
      </c>
      <c r="G28" s="376">
        <v>0.42857142857142855</v>
      </c>
    </row>
    <row r="29" spans="1:7" ht="15" customHeight="1">
      <c r="A29" s="364" t="s">
        <v>1188</v>
      </c>
      <c r="B29" s="365" t="s">
        <v>1189</v>
      </c>
      <c r="C29" s="360" t="s">
        <v>153</v>
      </c>
      <c r="D29" s="380">
        <v>0</v>
      </c>
      <c r="E29" s="380">
        <v>0</v>
      </c>
      <c r="F29" s="380">
        <v>0</v>
      </c>
      <c r="G29" s="374">
        <v>0</v>
      </c>
    </row>
    <row r="30" spans="1:7" ht="15" customHeight="1">
      <c r="A30" s="364"/>
      <c r="B30" s="369" t="s">
        <v>1181</v>
      </c>
      <c r="C30" s="360" t="s">
        <v>153</v>
      </c>
      <c r="D30" s="380">
        <v>0</v>
      </c>
      <c r="E30" s="380">
        <v>0</v>
      </c>
      <c r="F30" s="380">
        <v>0</v>
      </c>
      <c r="G30" s="374">
        <v>0</v>
      </c>
    </row>
    <row r="31" spans="1:7" ht="17.25">
      <c r="A31" s="364"/>
      <c r="B31" s="369"/>
      <c r="C31" s="360" t="s">
        <v>1168</v>
      </c>
      <c r="D31" s="372"/>
      <c r="E31" s="372">
        <v>0.7</v>
      </c>
      <c r="F31" s="372">
        <v>0.7</v>
      </c>
      <c r="G31" s="376">
        <v>0.7</v>
      </c>
    </row>
    <row r="32" spans="1:7" ht="17.25">
      <c r="A32" s="364"/>
      <c r="B32" s="381" t="s">
        <v>1190</v>
      </c>
      <c r="C32" s="360" t="s">
        <v>153</v>
      </c>
      <c r="D32" s="380">
        <v>0</v>
      </c>
      <c r="E32" s="380">
        <v>0</v>
      </c>
      <c r="F32" s="380">
        <v>0</v>
      </c>
      <c r="G32" s="374">
        <v>0</v>
      </c>
    </row>
    <row r="33" spans="1:7" ht="15" customHeight="1">
      <c r="A33" s="364"/>
      <c r="B33" s="369" t="s">
        <v>1181</v>
      </c>
      <c r="C33" s="360" t="s">
        <v>153</v>
      </c>
      <c r="D33" s="380">
        <v>0</v>
      </c>
      <c r="E33" s="380">
        <v>0</v>
      </c>
      <c r="F33" s="380">
        <v>0</v>
      </c>
      <c r="G33" s="374">
        <v>0</v>
      </c>
    </row>
    <row r="34" spans="1:7" ht="17.25">
      <c r="A34" s="364"/>
      <c r="B34" s="369"/>
      <c r="C34" s="360" t="s">
        <v>1168</v>
      </c>
      <c r="D34" s="372"/>
      <c r="E34" s="372">
        <v>0</v>
      </c>
      <c r="F34" s="372">
        <v>0</v>
      </c>
      <c r="G34" s="376">
        <v>0</v>
      </c>
    </row>
    <row r="35" spans="1:7" ht="17.25">
      <c r="A35" s="364" t="s">
        <v>1191</v>
      </c>
      <c r="B35" s="365" t="s">
        <v>1192</v>
      </c>
      <c r="C35" s="360" t="s">
        <v>153</v>
      </c>
      <c r="D35" s="380">
        <v>52</v>
      </c>
      <c r="E35" s="380">
        <v>52</v>
      </c>
      <c r="F35" s="380">
        <v>70</v>
      </c>
      <c r="G35" s="374">
        <v>70</v>
      </c>
    </row>
    <row r="36" spans="1:7" ht="15" customHeight="1">
      <c r="A36" s="364"/>
      <c r="B36" s="369" t="s">
        <v>1181</v>
      </c>
      <c r="C36" s="360" t="s">
        <v>153</v>
      </c>
      <c r="D36" s="380">
        <v>28</v>
      </c>
      <c r="E36" s="380">
        <v>28</v>
      </c>
      <c r="F36" s="380">
        <v>26</v>
      </c>
      <c r="G36" s="374">
        <v>26</v>
      </c>
    </row>
    <row r="37" spans="1:7" ht="17.25">
      <c r="A37" s="364"/>
      <c r="B37" s="369"/>
      <c r="C37" s="360" t="s">
        <v>1168</v>
      </c>
      <c r="D37" s="372">
        <v>0.47500000000000003</v>
      </c>
      <c r="E37" s="372">
        <f>IF(E35=0,0,E36/E35)</f>
        <v>0.5384615384615384</v>
      </c>
      <c r="F37" s="372">
        <f>IF(F35=0,0,F36/F35)</f>
        <v>0.37142857142857144</v>
      </c>
      <c r="G37" s="376">
        <v>0.37142857142857144</v>
      </c>
    </row>
    <row r="38" spans="1:7" ht="17.25">
      <c r="A38" s="364" t="s">
        <v>1193</v>
      </c>
      <c r="B38" s="365" t="s">
        <v>1194</v>
      </c>
      <c r="C38" s="360" t="s">
        <v>153</v>
      </c>
      <c r="D38" s="380">
        <f>60+9+12</f>
        <v>81</v>
      </c>
      <c r="E38" s="380">
        <v>87</v>
      </c>
      <c r="F38" s="380">
        <v>68</v>
      </c>
      <c r="G38" s="374">
        <v>68</v>
      </c>
    </row>
    <row r="39" spans="1:7" ht="15" customHeight="1">
      <c r="A39" s="364"/>
      <c r="B39" s="369" t="s">
        <v>1181</v>
      </c>
      <c r="C39" s="360" t="s">
        <v>153</v>
      </c>
      <c r="D39" s="380">
        <v>33</v>
      </c>
      <c r="E39" s="380">
        <v>33</v>
      </c>
      <c r="F39" s="380">
        <v>23</v>
      </c>
      <c r="G39" s="374">
        <v>23</v>
      </c>
    </row>
    <row r="40" spans="1:7" ht="17.25">
      <c r="A40" s="364"/>
      <c r="B40" s="369"/>
      <c r="C40" s="360" t="s">
        <v>1168</v>
      </c>
      <c r="D40" s="372">
        <v>0.55</v>
      </c>
      <c r="E40" s="372">
        <f>IF(E38=0,0,E39/E38)</f>
        <v>0.3793103448275862</v>
      </c>
      <c r="F40" s="372">
        <f>IF(F38=0,0,F39/F38)</f>
        <v>0.3382352941176471</v>
      </c>
      <c r="G40" s="376">
        <v>0.3382352941176471</v>
      </c>
    </row>
    <row r="41" spans="1:7" ht="17.25">
      <c r="A41" s="364" t="s">
        <v>1195</v>
      </c>
      <c r="B41" s="365" t="s">
        <v>1196</v>
      </c>
      <c r="C41" s="360" t="s">
        <v>153</v>
      </c>
      <c r="D41" s="380">
        <v>24</v>
      </c>
      <c r="E41" s="380">
        <v>24</v>
      </c>
      <c r="F41" s="380">
        <v>28</v>
      </c>
      <c r="G41" s="374">
        <v>28</v>
      </c>
    </row>
    <row r="42" spans="1:7" ht="15" customHeight="1">
      <c r="A42" s="364"/>
      <c r="B42" s="369" t="s">
        <v>1181</v>
      </c>
      <c r="C42" s="360" t="s">
        <v>153</v>
      </c>
      <c r="D42" s="380">
        <v>13</v>
      </c>
      <c r="E42" s="380">
        <v>13</v>
      </c>
      <c r="F42" s="380">
        <v>14</v>
      </c>
      <c r="G42" s="374">
        <v>14</v>
      </c>
    </row>
    <row r="43" spans="1:7" ht="17.25">
      <c r="A43" s="364"/>
      <c r="B43" s="369"/>
      <c r="C43" s="360" t="s">
        <v>1168</v>
      </c>
      <c r="D43" s="372">
        <f>IF(D41=0,0,D42/D41)</f>
        <v>0.5416666666666666</v>
      </c>
      <c r="E43" s="372">
        <f>IF(E41=0,0,E42/E41)</f>
        <v>0.5416666666666666</v>
      </c>
      <c r="F43" s="372">
        <f>IF(F41=0,0,F42/F41)</f>
        <v>0.5</v>
      </c>
      <c r="G43" s="376">
        <v>0.5</v>
      </c>
    </row>
    <row r="44" spans="1:7" ht="17.25">
      <c r="A44" s="364" t="s">
        <v>1197</v>
      </c>
      <c r="B44" s="365" t="s">
        <v>1198</v>
      </c>
      <c r="C44" s="360" t="s">
        <v>153</v>
      </c>
      <c r="D44" s="380">
        <v>41</v>
      </c>
      <c r="E44" s="380">
        <v>41</v>
      </c>
      <c r="F44" s="380">
        <v>43</v>
      </c>
      <c r="G44" s="374">
        <v>43</v>
      </c>
    </row>
    <row r="45" spans="1:7" ht="15" customHeight="1">
      <c r="A45" s="364"/>
      <c r="B45" s="369" t="s">
        <v>1181</v>
      </c>
      <c r="C45" s="360" t="s">
        <v>153</v>
      </c>
      <c r="D45" s="380">
        <v>18</v>
      </c>
      <c r="E45" s="380">
        <v>18</v>
      </c>
      <c r="F45" s="380">
        <v>18</v>
      </c>
      <c r="G45" s="374">
        <v>18</v>
      </c>
    </row>
    <row r="46" spans="1:7" ht="17.25">
      <c r="A46" s="364"/>
      <c r="B46" s="369"/>
      <c r="C46" s="360" t="s">
        <v>1168</v>
      </c>
      <c r="D46" s="372">
        <f>IF(D44=0,0,D45/D44)</f>
        <v>0.43902439024390244</v>
      </c>
      <c r="E46" s="372">
        <f>IF(E44=0,0,E45/E44)</f>
        <v>0.43902439024390244</v>
      </c>
      <c r="F46" s="372">
        <f>IF(F44=0,0,F45/F44)</f>
        <v>0.4186046511627907</v>
      </c>
      <c r="G46" s="376">
        <v>0.4186046511627907</v>
      </c>
    </row>
    <row r="47" spans="1:7" ht="17.25">
      <c r="A47" s="364" t="s">
        <v>1199</v>
      </c>
      <c r="B47" s="365" t="s">
        <v>1200</v>
      </c>
      <c r="C47" s="360" t="s">
        <v>153</v>
      </c>
      <c r="D47" s="380">
        <v>84</v>
      </c>
      <c r="E47" s="380">
        <v>84</v>
      </c>
      <c r="F47" s="380">
        <v>95</v>
      </c>
      <c r="G47" s="374">
        <v>98</v>
      </c>
    </row>
    <row r="48" spans="1:7" ht="15" customHeight="1">
      <c r="A48" s="364"/>
      <c r="B48" s="369" t="s">
        <v>1181</v>
      </c>
      <c r="C48" s="360" t="s">
        <v>153</v>
      </c>
      <c r="D48" s="380">
        <v>26</v>
      </c>
      <c r="E48" s="380">
        <v>26</v>
      </c>
      <c r="F48" s="380">
        <v>28</v>
      </c>
      <c r="G48" s="374">
        <v>28</v>
      </c>
    </row>
    <row r="49" spans="1:7" ht="17.25">
      <c r="A49" s="364"/>
      <c r="B49" s="369"/>
      <c r="C49" s="360" t="s">
        <v>1168</v>
      </c>
      <c r="D49" s="372">
        <f>IF(D47=0,0,D48/D47)</f>
        <v>0.30952380952380953</v>
      </c>
      <c r="E49" s="372">
        <f>IF(E47=0,0,E48/E47)</f>
        <v>0.30952380952380953</v>
      </c>
      <c r="F49" s="372">
        <f>IF(F47=0,0,F48/F47)</f>
        <v>0.29473684210526313</v>
      </c>
      <c r="G49" s="373">
        <f>IF(G47=0,0,G48/G47)</f>
        <v>0.2857142857142857</v>
      </c>
    </row>
    <row r="50" spans="1:7" ht="15.75" customHeight="1">
      <c r="A50" s="364" t="s">
        <v>1201</v>
      </c>
      <c r="B50" s="365" t="s">
        <v>1202</v>
      </c>
      <c r="C50" s="360" t="s">
        <v>153</v>
      </c>
      <c r="D50" s="380">
        <v>85</v>
      </c>
      <c r="E50" s="380">
        <v>85</v>
      </c>
      <c r="F50" s="380">
        <v>55</v>
      </c>
      <c r="G50" s="374">
        <v>55</v>
      </c>
    </row>
    <row r="51" spans="1:7" ht="15" customHeight="1">
      <c r="A51" s="364"/>
      <c r="B51" s="369" t="s">
        <v>1181</v>
      </c>
      <c r="C51" s="360" t="s">
        <v>153</v>
      </c>
      <c r="D51" s="380">
        <v>50</v>
      </c>
      <c r="E51" s="380">
        <v>50</v>
      </c>
      <c r="F51" s="380">
        <v>21</v>
      </c>
      <c r="G51" s="374">
        <v>21</v>
      </c>
    </row>
    <row r="52" spans="1:7" ht="17.25">
      <c r="A52" s="364"/>
      <c r="B52" s="369"/>
      <c r="C52" s="360" t="s">
        <v>1168</v>
      </c>
      <c r="D52" s="372">
        <f>IF(D50=0,0,D51/D50)</f>
        <v>0.5882352941176471</v>
      </c>
      <c r="E52" s="372">
        <f>IF(E50=0,0,E51/E50)</f>
        <v>0.5882352941176471</v>
      </c>
      <c r="F52" s="372">
        <f>IF(F50=0,0,F51/F50)</f>
        <v>0.38181818181818183</v>
      </c>
      <c r="G52" s="376">
        <v>0.38181818181818183</v>
      </c>
    </row>
    <row r="53" spans="1:7" ht="17.25">
      <c r="A53" s="364" t="s">
        <v>1203</v>
      </c>
      <c r="B53" s="365" t="s">
        <v>1204</v>
      </c>
      <c r="C53" s="360" t="s">
        <v>153</v>
      </c>
      <c r="D53" s="380">
        <v>80</v>
      </c>
      <c r="E53" s="380">
        <v>80</v>
      </c>
      <c r="F53" s="380">
        <v>81</v>
      </c>
      <c r="G53" s="374">
        <v>81</v>
      </c>
    </row>
    <row r="54" spans="1:7" ht="15" customHeight="1">
      <c r="A54" s="364"/>
      <c r="B54" s="369" t="s">
        <v>1181</v>
      </c>
      <c r="C54" s="360" t="s">
        <v>153</v>
      </c>
      <c r="D54" s="380">
        <v>68</v>
      </c>
      <c r="E54" s="380">
        <v>68</v>
      </c>
      <c r="F54" s="380">
        <v>66</v>
      </c>
      <c r="G54" s="374">
        <v>66</v>
      </c>
    </row>
    <row r="55" spans="1:7" ht="17.25">
      <c r="A55" s="364"/>
      <c r="B55" s="369"/>
      <c r="C55" s="360" t="s">
        <v>1168</v>
      </c>
      <c r="D55" s="372">
        <f>IF(D53=0,0,D54/D53)</f>
        <v>0.85</v>
      </c>
      <c r="E55" s="372">
        <f>IF(E53=0,0,E54/E53)</f>
        <v>0.85</v>
      </c>
      <c r="F55" s="372">
        <f>IF(F53=0,0,F54/F53)</f>
        <v>0.8148148148148148</v>
      </c>
      <c r="G55" s="376">
        <v>0.8148148148148148</v>
      </c>
    </row>
    <row r="56" spans="1:7" ht="17.25">
      <c r="A56" s="364" t="s">
        <v>1205</v>
      </c>
      <c r="B56" s="365" t="s">
        <v>1206</v>
      </c>
      <c r="C56" s="360" t="s">
        <v>153</v>
      </c>
      <c r="D56" s="380">
        <v>0</v>
      </c>
      <c r="E56" s="380">
        <v>0</v>
      </c>
      <c r="F56" s="380">
        <v>0</v>
      </c>
      <c r="G56" s="374">
        <v>0</v>
      </c>
    </row>
    <row r="57" spans="1:7" ht="15" customHeight="1">
      <c r="A57" s="364"/>
      <c r="B57" s="369" t="s">
        <v>1181</v>
      </c>
      <c r="C57" s="360" t="s">
        <v>153</v>
      </c>
      <c r="D57" s="380">
        <v>0</v>
      </c>
      <c r="E57" s="380">
        <v>0</v>
      </c>
      <c r="F57" s="380">
        <v>0</v>
      </c>
      <c r="G57" s="374">
        <v>0</v>
      </c>
    </row>
    <row r="58" spans="1:7" ht="17.25">
      <c r="A58" s="364"/>
      <c r="B58" s="369"/>
      <c r="C58" s="360" t="s">
        <v>1168</v>
      </c>
      <c r="D58" s="372">
        <v>0</v>
      </c>
      <c r="E58" s="372">
        <v>0</v>
      </c>
      <c r="F58" s="372">
        <v>0</v>
      </c>
      <c r="G58" s="376">
        <v>0</v>
      </c>
    </row>
    <row r="59" spans="1:7" ht="18.75" customHeight="1">
      <c r="A59" s="364" t="s">
        <v>1207</v>
      </c>
      <c r="B59" s="365" t="s">
        <v>1208</v>
      </c>
      <c r="C59" s="360" t="s">
        <v>153</v>
      </c>
      <c r="D59" s="380">
        <v>9</v>
      </c>
      <c r="E59" s="380">
        <v>9</v>
      </c>
      <c r="F59" s="380">
        <v>2</v>
      </c>
      <c r="G59" s="374">
        <v>2</v>
      </c>
    </row>
    <row r="60" spans="1:7" ht="15" customHeight="1">
      <c r="A60" s="364"/>
      <c r="B60" s="369" t="s">
        <v>1181</v>
      </c>
      <c r="C60" s="360" t="s">
        <v>153</v>
      </c>
      <c r="D60" s="380">
        <v>6</v>
      </c>
      <c r="E60" s="380">
        <v>6</v>
      </c>
      <c r="F60" s="380">
        <v>0</v>
      </c>
      <c r="G60" s="374">
        <v>0</v>
      </c>
    </row>
    <row r="61" spans="1:7" ht="17.25">
      <c r="A61" s="364"/>
      <c r="B61" s="369"/>
      <c r="C61" s="360" t="s">
        <v>1168</v>
      </c>
      <c r="D61" s="372">
        <f>IF(D59=0,0,D60/D59)</f>
        <v>0.6666666666666666</v>
      </c>
      <c r="E61" s="372">
        <f>IF(E59=0,0,E60/E59)</f>
        <v>0.6666666666666666</v>
      </c>
      <c r="F61" s="372">
        <f>IF(F59=0,0,F60/F59)</f>
        <v>0</v>
      </c>
      <c r="G61" s="376">
        <v>0</v>
      </c>
    </row>
    <row r="62" spans="1:7" ht="17.25">
      <c r="A62" s="364" t="s">
        <v>1209</v>
      </c>
      <c r="B62" s="365" t="s">
        <v>1210</v>
      </c>
      <c r="C62" s="360" t="s">
        <v>153</v>
      </c>
      <c r="D62" s="380">
        <v>6</v>
      </c>
      <c r="E62" s="380">
        <v>6</v>
      </c>
      <c r="F62" s="380">
        <v>0</v>
      </c>
      <c r="G62" s="374">
        <v>0</v>
      </c>
    </row>
    <row r="63" spans="1:7" ht="15" customHeight="1">
      <c r="A63" s="364"/>
      <c r="B63" s="369" t="s">
        <v>1181</v>
      </c>
      <c r="C63" s="360" t="s">
        <v>153</v>
      </c>
      <c r="D63" s="380">
        <v>0</v>
      </c>
      <c r="E63" s="380">
        <v>0</v>
      </c>
      <c r="F63" s="380">
        <v>0</v>
      </c>
      <c r="G63" s="374">
        <v>0</v>
      </c>
    </row>
    <row r="64" spans="1:7" ht="17.25">
      <c r="A64" s="364"/>
      <c r="B64" s="369"/>
      <c r="C64" s="360" t="s">
        <v>1168</v>
      </c>
      <c r="D64" s="372">
        <f>IF(D62=0,0,D63/D62)</f>
        <v>0</v>
      </c>
      <c r="E64" s="372">
        <f>IF(E62=0,0,E63/E62)</f>
        <v>0</v>
      </c>
      <c r="F64" s="372">
        <f>IF(F62=0,0,F63/F62)</f>
        <v>0</v>
      </c>
      <c r="G64" s="376">
        <v>0</v>
      </c>
    </row>
    <row r="65" spans="1:7" ht="17.25">
      <c r="A65" s="364" t="s">
        <v>1211</v>
      </c>
      <c r="B65" s="365" t="s">
        <v>1212</v>
      </c>
      <c r="C65" s="360" t="s">
        <v>153</v>
      </c>
      <c r="D65" s="380">
        <v>6</v>
      </c>
      <c r="E65" s="380">
        <v>6</v>
      </c>
      <c r="F65" s="380">
        <v>7</v>
      </c>
      <c r="G65" s="374">
        <v>7</v>
      </c>
    </row>
    <row r="66" spans="1:7" ht="15" customHeight="1">
      <c r="A66" s="364"/>
      <c r="B66" s="369" t="s">
        <v>1181</v>
      </c>
      <c r="C66" s="360" t="s">
        <v>153</v>
      </c>
      <c r="D66" s="380">
        <v>1</v>
      </c>
      <c r="E66" s="380">
        <v>1</v>
      </c>
      <c r="F66" s="380">
        <v>1</v>
      </c>
      <c r="G66" s="374">
        <v>1</v>
      </c>
    </row>
    <row r="67" spans="1:7" ht="17.25">
      <c r="A67" s="364"/>
      <c r="B67" s="369"/>
      <c r="C67" s="360" t="s">
        <v>1168</v>
      </c>
      <c r="D67" s="372">
        <f>IF(D65=0,0,D66/D65)</f>
        <v>0.16666666666666666</v>
      </c>
      <c r="E67" s="372">
        <f>IF(E65=0,0,E66/E65)</f>
        <v>0.16666666666666666</v>
      </c>
      <c r="F67" s="372">
        <f>IF(F65=0,0,F66/F65)</f>
        <v>0.14285714285714285</v>
      </c>
      <c r="G67" s="376">
        <v>0.14285714285714285</v>
      </c>
    </row>
    <row r="68" spans="1:7" s="18" customFormat="1" ht="17.25">
      <c r="A68" s="382" t="s">
        <v>1213</v>
      </c>
      <c r="B68" s="383" t="s">
        <v>1214</v>
      </c>
      <c r="C68" s="360" t="s">
        <v>153</v>
      </c>
      <c r="D68" s="384">
        <v>0</v>
      </c>
      <c r="E68" s="385">
        <v>0</v>
      </c>
      <c r="F68" s="385">
        <v>0</v>
      </c>
      <c r="G68" s="385">
        <v>0</v>
      </c>
    </row>
    <row r="69" spans="1:7" s="18" customFormat="1" ht="15" customHeight="1">
      <c r="A69" s="382"/>
      <c r="B69" s="386" t="s">
        <v>1181</v>
      </c>
      <c r="C69" s="360" t="s">
        <v>153</v>
      </c>
      <c r="D69" s="384">
        <v>0</v>
      </c>
      <c r="E69" s="385">
        <v>0</v>
      </c>
      <c r="F69" s="385">
        <v>0</v>
      </c>
      <c r="G69" s="385">
        <v>0</v>
      </c>
    </row>
    <row r="70" spans="1:7" s="18" customFormat="1" ht="15.75">
      <c r="A70" s="382"/>
      <c r="B70" s="386"/>
      <c r="C70" s="360" t="s">
        <v>1168</v>
      </c>
      <c r="D70" s="387">
        <v>0</v>
      </c>
      <c r="E70" s="387">
        <v>0</v>
      </c>
      <c r="F70" s="387">
        <v>0</v>
      </c>
      <c r="G70" s="387">
        <v>0</v>
      </c>
    </row>
    <row r="71" spans="1:7" ht="12.75" customHeight="1">
      <c r="A71" s="388"/>
      <c r="B71" s="388"/>
      <c r="C71" s="388"/>
      <c r="D71" s="388"/>
      <c r="E71" s="388"/>
      <c r="F71" s="388"/>
      <c r="G71" s="388"/>
    </row>
    <row r="72" spans="1:7" ht="15">
      <c r="A72" s="389" t="s">
        <v>1215</v>
      </c>
      <c r="B72" s="389"/>
      <c r="C72" s="389"/>
      <c r="D72" s="389"/>
      <c r="E72" s="389"/>
      <c r="F72" s="389"/>
      <c r="G72" s="388"/>
    </row>
    <row r="73" spans="1:7" ht="15">
      <c r="A73" s="390" t="s">
        <v>1216</v>
      </c>
      <c r="B73" s="390"/>
      <c r="C73" s="390"/>
      <c r="D73" s="390"/>
      <c r="E73" s="390"/>
      <c r="F73" s="390"/>
      <c r="G73" s="390"/>
    </row>
  </sheetData>
  <sheetProtection selectLockedCells="1" selectUnlockedCells="1"/>
  <mergeCells count="49">
    <mergeCell ref="A1:G1"/>
    <mergeCell ref="A2:A3"/>
    <mergeCell ref="B2:B3"/>
    <mergeCell ref="C2:C3"/>
    <mergeCell ref="D2:G2"/>
    <mergeCell ref="A5:A7"/>
    <mergeCell ref="B6:B7"/>
    <mergeCell ref="A8:A10"/>
    <mergeCell ref="B9:B10"/>
    <mergeCell ref="A11:A13"/>
    <mergeCell ref="B12:B13"/>
    <mergeCell ref="A14:A16"/>
    <mergeCell ref="B15:B16"/>
    <mergeCell ref="A17:A22"/>
    <mergeCell ref="B18:B19"/>
    <mergeCell ref="B21:B22"/>
    <mergeCell ref="A23:A25"/>
    <mergeCell ref="B24:B25"/>
    <mergeCell ref="A26:A28"/>
    <mergeCell ref="B27:B28"/>
    <mergeCell ref="A29:A34"/>
    <mergeCell ref="B30:B31"/>
    <mergeCell ref="B33:B34"/>
    <mergeCell ref="A35:A37"/>
    <mergeCell ref="B36:B37"/>
    <mergeCell ref="A38:A40"/>
    <mergeCell ref="B39:B40"/>
    <mergeCell ref="A41:A43"/>
    <mergeCell ref="B42:B43"/>
    <mergeCell ref="A44:A46"/>
    <mergeCell ref="B45:B46"/>
    <mergeCell ref="A47:A49"/>
    <mergeCell ref="B48:B49"/>
    <mergeCell ref="A50:A52"/>
    <mergeCell ref="B51:B52"/>
    <mergeCell ref="A53:A55"/>
    <mergeCell ref="B54:B55"/>
    <mergeCell ref="A56:A58"/>
    <mergeCell ref="B57:B58"/>
    <mergeCell ref="A59:A61"/>
    <mergeCell ref="B60:B61"/>
    <mergeCell ref="A62:A64"/>
    <mergeCell ref="B63:B64"/>
    <mergeCell ref="A65:A67"/>
    <mergeCell ref="B66:B67"/>
    <mergeCell ref="A68:A70"/>
    <mergeCell ref="B69:B70"/>
    <mergeCell ref="A72:F72"/>
    <mergeCell ref="A73:G73"/>
  </mergeCells>
  <dataValidations count="2">
    <dataValidation type="whole" operator="lessThanOrEqual" showErrorMessage="1" error="Не повинно бути більше за кількість всього автотракторної техніки і спецмеханізмів в електричних мережах &#10;мінус іншу спецтехніку п. 27" sqref="D68:D69">
      <formula1>#REF!-#REF!-#REF!-#REF!-#REF!-#REF!-#REF!</formula1>
    </dataValidation>
    <dataValidation operator="lessThanOrEqual" showErrorMessage="1" error="Не повинно бути більше за кількість всього автотракторної техніки і спецмеханізмів в електричних мережах" sqref="G13 G16 G22 G25 G28 G31 G34 G37 G40 G43 G46 G52 G55 G58 G61 G64 G67 D70:G70">
      <formula1>0</formula1>
    </dataValidation>
  </dataValidations>
  <printOptions/>
  <pageMargins left="1.0298611111111111" right="0.4798611111111111" top="0.2902777777777778" bottom="0.3701388888888889" header="0.5118055555555555" footer="0.5118055555555555"/>
  <pageSetup horizontalDpi="300" verticalDpi="300" orientation="portrait" paperSize="9" scale="69"/>
</worksheet>
</file>

<file path=xl/worksheets/sheet17.xml><?xml version="1.0" encoding="utf-8"?>
<worksheet xmlns="http://schemas.openxmlformats.org/spreadsheetml/2006/main" xmlns:r="http://schemas.openxmlformats.org/officeDocument/2006/relationships">
  <sheetPr codeName="Лист17"/>
  <dimension ref="A1:P665"/>
  <sheetViews>
    <sheetView zoomScale="85" zoomScaleNormal="85" workbookViewId="0" topLeftCell="A657">
      <selection activeCell="A561" sqref="A561"/>
    </sheetView>
  </sheetViews>
  <sheetFormatPr defaultColWidth="9.140625" defaultRowHeight="12.75"/>
  <cols>
    <col min="1" max="1" width="6.57421875" style="391" customWidth="1"/>
    <col min="2" max="2" width="15.8515625" style="391" customWidth="1"/>
    <col min="3" max="3" width="13.421875" style="391" customWidth="1"/>
    <col min="4" max="4" width="8.421875" style="391" customWidth="1"/>
    <col min="5" max="5" width="13.140625" style="391" customWidth="1"/>
    <col min="6" max="6" width="30.00390625" style="391" customWidth="1"/>
    <col min="7" max="7" width="11.00390625" style="391" customWidth="1"/>
    <col min="8" max="8" width="10.00390625" style="391" customWidth="1"/>
    <col min="9" max="9" width="9.7109375" style="391" customWidth="1"/>
    <col min="10" max="10" width="11.140625" style="391" customWidth="1"/>
    <col min="11" max="11" width="10.140625" style="391" customWidth="1"/>
    <col min="12" max="12" width="7.421875" style="391" customWidth="1"/>
    <col min="13" max="13" width="13.00390625" style="391" customWidth="1"/>
    <col min="14" max="14" width="11.28125" style="391" customWidth="1"/>
    <col min="15" max="15" width="11.421875" style="391" customWidth="1"/>
    <col min="16" max="16" width="18.7109375" style="391" customWidth="1"/>
    <col min="17" max="16384" width="9.140625" style="391" customWidth="1"/>
  </cols>
  <sheetData>
    <row r="1" spans="1:16" ht="23.25" customHeight="1">
      <c r="A1" s="392" t="s">
        <v>1217</v>
      </c>
      <c r="B1" s="392"/>
      <c r="C1" s="392"/>
      <c r="D1" s="392"/>
      <c r="E1" s="392"/>
      <c r="F1" s="392"/>
      <c r="G1" s="392"/>
      <c r="H1" s="392"/>
      <c r="I1" s="392"/>
      <c r="J1" s="392"/>
      <c r="K1" s="392"/>
      <c r="L1" s="392"/>
      <c r="M1" s="392"/>
      <c r="N1" s="392"/>
      <c r="O1" s="392"/>
      <c r="P1" s="392"/>
    </row>
    <row r="2" spans="1:16" s="393" customFormat="1" ht="53.25" customHeight="1">
      <c r="A2" s="360" t="s">
        <v>8</v>
      </c>
      <c r="B2" s="360" t="s">
        <v>1218</v>
      </c>
      <c r="C2" s="360" t="s">
        <v>1219</v>
      </c>
      <c r="D2" s="360" t="s">
        <v>1220</v>
      </c>
      <c r="E2" s="360" t="s">
        <v>1221</v>
      </c>
      <c r="F2" s="360" t="s">
        <v>1222</v>
      </c>
      <c r="G2" s="360" t="s">
        <v>1223</v>
      </c>
      <c r="H2" s="360" t="s">
        <v>1224</v>
      </c>
      <c r="I2" s="360"/>
      <c r="J2" s="360" t="s">
        <v>1225</v>
      </c>
      <c r="K2" s="360" t="s">
        <v>1226</v>
      </c>
      <c r="L2" s="360" t="s">
        <v>1227</v>
      </c>
      <c r="M2" s="360"/>
      <c r="N2" s="360"/>
      <c r="O2" s="360"/>
      <c r="P2" s="360"/>
    </row>
    <row r="3" spans="1:16" ht="69" customHeight="1">
      <c r="A3" s="360"/>
      <c r="B3" s="360"/>
      <c r="C3" s="360"/>
      <c r="D3" s="360"/>
      <c r="E3" s="360"/>
      <c r="F3" s="360"/>
      <c r="G3" s="360"/>
      <c r="H3" s="360" t="s">
        <v>1228</v>
      </c>
      <c r="I3" s="360" t="s">
        <v>1229</v>
      </c>
      <c r="J3" s="360"/>
      <c r="K3" s="360"/>
      <c r="L3" s="360" t="s">
        <v>1230</v>
      </c>
      <c r="M3" s="360" t="s">
        <v>1231</v>
      </c>
      <c r="N3" s="360" t="s">
        <v>1232</v>
      </c>
      <c r="O3" s="360" t="s">
        <v>1233</v>
      </c>
      <c r="P3" s="360" t="s">
        <v>1234</v>
      </c>
    </row>
    <row r="4" spans="1:16" ht="12" customHeight="1">
      <c r="A4" s="360">
        <v>1</v>
      </c>
      <c r="B4" s="360">
        <v>2</v>
      </c>
      <c r="C4" s="360">
        <v>3</v>
      </c>
      <c r="D4" s="360">
        <v>4</v>
      </c>
      <c r="E4" s="394">
        <v>5</v>
      </c>
      <c r="F4" s="360">
        <v>6</v>
      </c>
      <c r="G4" s="360">
        <v>7</v>
      </c>
      <c r="H4" s="360">
        <v>8</v>
      </c>
      <c r="I4" s="360">
        <v>9</v>
      </c>
      <c r="J4" s="360">
        <v>10</v>
      </c>
      <c r="K4" s="360">
        <v>11</v>
      </c>
      <c r="L4" s="360">
        <v>12</v>
      </c>
      <c r="M4" s="360">
        <v>13</v>
      </c>
      <c r="N4" s="360">
        <v>14</v>
      </c>
      <c r="O4" s="360">
        <v>15</v>
      </c>
      <c r="P4" s="360">
        <v>16</v>
      </c>
    </row>
    <row r="5" spans="1:16" s="398" customFormat="1" ht="15.75" customHeight="1">
      <c r="A5" s="395">
        <v>1</v>
      </c>
      <c r="B5" s="395" t="s">
        <v>1235</v>
      </c>
      <c r="C5" s="396" t="s">
        <v>1236</v>
      </c>
      <c r="D5" s="396">
        <v>2011</v>
      </c>
      <c r="E5" s="396">
        <v>10</v>
      </c>
      <c r="F5" s="396" t="s">
        <v>1237</v>
      </c>
      <c r="G5" s="396">
        <v>8.8</v>
      </c>
      <c r="H5" s="397">
        <v>0.45</v>
      </c>
      <c r="I5" s="397">
        <v>5.4</v>
      </c>
      <c r="J5" s="287"/>
      <c r="K5" s="287"/>
      <c r="L5" s="287"/>
      <c r="M5" s="287"/>
      <c r="N5" s="287"/>
      <c r="O5" s="287"/>
      <c r="P5" s="287"/>
    </row>
    <row r="6" spans="1:16" s="398" customFormat="1" ht="15.75" customHeight="1">
      <c r="A6" s="395">
        <v>2</v>
      </c>
      <c r="B6" s="395" t="s">
        <v>1238</v>
      </c>
      <c r="C6" s="396" t="s">
        <v>1236</v>
      </c>
      <c r="D6" s="396">
        <v>2005</v>
      </c>
      <c r="E6" s="396">
        <v>10</v>
      </c>
      <c r="F6" s="396" t="s">
        <v>1237</v>
      </c>
      <c r="G6" s="396">
        <v>8.8</v>
      </c>
      <c r="H6" s="397">
        <v>0.45</v>
      </c>
      <c r="I6" s="397">
        <f aca="true" t="shared" si="0" ref="I6:I44">H6*12</f>
        <v>5.4</v>
      </c>
      <c r="J6" s="287"/>
      <c r="K6" s="287"/>
      <c r="L6" s="287"/>
      <c r="M6" s="287"/>
      <c r="N6" s="287"/>
      <c r="O6" s="287"/>
      <c r="P6" s="287"/>
    </row>
    <row r="7" spans="1:16" s="398" customFormat="1" ht="15.75" customHeight="1">
      <c r="A7" s="395">
        <v>3</v>
      </c>
      <c r="B7" s="395" t="s">
        <v>1239</v>
      </c>
      <c r="C7" s="396" t="s">
        <v>1236</v>
      </c>
      <c r="D7" s="396">
        <v>1998</v>
      </c>
      <c r="E7" s="396">
        <v>10</v>
      </c>
      <c r="F7" s="396" t="s">
        <v>1237</v>
      </c>
      <c r="G7" s="396">
        <v>8.8</v>
      </c>
      <c r="H7" s="397">
        <v>0.45</v>
      </c>
      <c r="I7" s="397">
        <f t="shared" si="0"/>
        <v>5.4</v>
      </c>
      <c r="J7" s="287"/>
      <c r="K7" s="287"/>
      <c r="L7" s="287"/>
      <c r="M7" s="287"/>
      <c r="N7" s="287"/>
      <c r="O7" s="287"/>
      <c r="P7" s="287"/>
    </row>
    <row r="8" spans="1:16" s="398" customFormat="1" ht="15.75" customHeight="1">
      <c r="A8" s="395">
        <v>4</v>
      </c>
      <c r="B8" s="395" t="s">
        <v>1240</v>
      </c>
      <c r="C8" s="396" t="s">
        <v>1241</v>
      </c>
      <c r="D8" s="396">
        <v>1974</v>
      </c>
      <c r="E8" s="396">
        <v>10</v>
      </c>
      <c r="F8" s="396" t="s">
        <v>1237</v>
      </c>
      <c r="G8" s="396">
        <v>16</v>
      </c>
      <c r="H8" s="397">
        <v>0.30000000000000004</v>
      </c>
      <c r="I8" s="397">
        <f t="shared" si="0"/>
        <v>3.6000000000000005</v>
      </c>
      <c r="J8" s="287"/>
      <c r="K8" s="287"/>
      <c r="L8" s="287"/>
      <c r="M8" s="287"/>
      <c r="N8" s="287"/>
      <c r="O8" s="287"/>
      <c r="P8" s="287"/>
    </row>
    <row r="9" spans="1:16" s="398" customFormat="1" ht="29.25">
      <c r="A9" s="395">
        <v>5</v>
      </c>
      <c r="B9" s="395" t="s">
        <v>1242</v>
      </c>
      <c r="C9" s="396" t="s">
        <v>1243</v>
      </c>
      <c r="D9" s="396">
        <v>1997</v>
      </c>
      <c r="E9" s="396">
        <v>10</v>
      </c>
      <c r="F9" s="396" t="s">
        <v>1237</v>
      </c>
      <c r="G9" s="396">
        <v>12.4</v>
      </c>
      <c r="H9" s="397">
        <v>0.45</v>
      </c>
      <c r="I9" s="397">
        <f t="shared" si="0"/>
        <v>5.4</v>
      </c>
      <c r="J9" s="287"/>
      <c r="K9" s="287"/>
      <c r="L9" s="287"/>
      <c r="M9" s="287"/>
      <c r="N9" s="287"/>
      <c r="O9" s="287"/>
      <c r="P9" s="287"/>
    </row>
    <row r="10" spans="1:16" s="398" customFormat="1" ht="15.75" customHeight="1">
      <c r="A10" s="395">
        <v>6</v>
      </c>
      <c r="B10" s="395" t="s">
        <v>1244</v>
      </c>
      <c r="C10" s="396" t="s">
        <v>1245</v>
      </c>
      <c r="D10" s="396">
        <v>2001</v>
      </c>
      <c r="E10" s="396">
        <v>10</v>
      </c>
      <c r="F10" s="396" t="s">
        <v>1237</v>
      </c>
      <c r="G10" s="396">
        <v>17.8</v>
      </c>
      <c r="H10" s="397">
        <v>0.30000000000000004</v>
      </c>
      <c r="I10" s="397">
        <f t="shared" si="0"/>
        <v>3.6000000000000005</v>
      </c>
      <c r="J10" s="287"/>
      <c r="K10" s="287"/>
      <c r="L10" s="287"/>
      <c r="M10" s="287"/>
      <c r="N10" s="287"/>
      <c r="O10" s="287"/>
      <c r="P10" s="287"/>
    </row>
    <row r="11" spans="1:16" s="398" customFormat="1" ht="15.75" customHeight="1">
      <c r="A11" s="395">
        <v>7</v>
      </c>
      <c r="B11" s="395" t="s">
        <v>1246</v>
      </c>
      <c r="C11" s="396" t="s">
        <v>1245</v>
      </c>
      <c r="D11" s="396">
        <v>2000</v>
      </c>
      <c r="E11" s="396">
        <v>10</v>
      </c>
      <c r="F11" s="396" t="s">
        <v>1237</v>
      </c>
      <c r="G11" s="396">
        <v>14</v>
      </c>
      <c r="H11" s="397">
        <v>0.8</v>
      </c>
      <c r="I11" s="397">
        <f t="shared" si="0"/>
        <v>9.600000000000001</v>
      </c>
      <c r="J11" s="287"/>
      <c r="K11" s="287"/>
      <c r="L11" s="287"/>
      <c r="M11" s="287"/>
      <c r="N11" s="287"/>
      <c r="O11" s="287"/>
      <c r="P11" s="287"/>
    </row>
    <row r="12" spans="1:16" s="398" customFormat="1" ht="15.75" customHeight="1">
      <c r="A12" s="395">
        <v>8</v>
      </c>
      <c r="B12" s="395" t="s">
        <v>1247</v>
      </c>
      <c r="C12" s="396" t="s">
        <v>1248</v>
      </c>
      <c r="D12" s="396">
        <v>2003</v>
      </c>
      <c r="E12" s="396">
        <v>10</v>
      </c>
      <c r="F12" s="396" t="s">
        <v>1237</v>
      </c>
      <c r="G12" s="396">
        <v>17</v>
      </c>
      <c r="H12" s="397">
        <v>0.30000000000000004</v>
      </c>
      <c r="I12" s="397">
        <f t="shared" si="0"/>
        <v>3.6000000000000005</v>
      </c>
      <c r="J12" s="287"/>
      <c r="K12" s="287"/>
      <c r="L12" s="287"/>
      <c r="M12" s="287"/>
      <c r="N12" s="287"/>
      <c r="O12" s="287"/>
      <c r="P12" s="287"/>
    </row>
    <row r="13" spans="1:16" s="398" customFormat="1" ht="15.75" customHeight="1">
      <c r="A13" s="395">
        <v>9</v>
      </c>
      <c r="B13" s="395" t="s">
        <v>1249</v>
      </c>
      <c r="C13" s="396" t="s">
        <v>1248</v>
      </c>
      <c r="D13" s="396">
        <v>2001</v>
      </c>
      <c r="E13" s="396">
        <v>10</v>
      </c>
      <c r="F13" s="396" t="s">
        <v>1237</v>
      </c>
      <c r="G13" s="396">
        <v>17</v>
      </c>
      <c r="H13" s="397">
        <v>0.30000000000000004</v>
      </c>
      <c r="I13" s="397">
        <f t="shared" si="0"/>
        <v>3.6000000000000005</v>
      </c>
      <c r="J13" s="287"/>
      <c r="K13" s="287"/>
      <c r="L13" s="287"/>
      <c r="M13" s="287"/>
      <c r="N13" s="287"/>
      <c r="O13" s="287"/>
      <c r="P13" s="287"/>
    </row>
    <row r="14" spans="1:16" s="398" customFormat="1" ht="15.75" customHeight="1">
      <c r="A14" s="395">
        <v>10</v>
      </c>
      <c r="B14" s="395" t="s">
        <v>1249</v>
      </c>
      <c r="C14" s="396" t="s">
        <v>1248</v>
      </c>
      <c r="D14" s="396">
        <v>2001</v>
      </c>
      <c r="E14" s="396">
        <v>10</v>
      </c>
      <c r="F14" s="396" t="s">
        <v>1237</v>
      </c>
      <c r="G14" s="396">
        <v>17</v>
      </c>
      <c r="H14" s="397">
        <v>0.30000000000000004</v>
      </c>
      <c r="I14" s="397">
        <f t="shared" si="0"/>
        <v>3.6000000000000005</v>
      </c>
      <c r="J14" s="287"/>
      <c r="K14" s="287"/>
      <c r="L14" s="287"/>
      <c r="M14" s="287"/>
      <c r="N14" s="287"/>
      <c r="O14" s="287"/>
      <c r="P14" s="287"/>
    </row>
    <row r="15" spans="1:16" s="398" customFormat="1" ht="15.75" customHeight="1">
      <c r="A15" s="395">
        <v>11</v>
      </c>
      <c r="B15" s="395" t="s">
        <v>1250</v>
      </c>
      <c r="C15" s="396" t="s">
        <v>1248</v>
      </c>
      <c r="D15" s="396">
        <v>1999</v>
      </c>
      <c r="E15" s="396">
        <v>10</v>
      </c>
      <c r="F15" s="396" t="s">
        <v>1237</v>
      </c>
      <c r="G15" s="396">
        <v>18.1</v>
      </c>
      <c r="H15" s="397">
        <v>0.8</v>
      </c>
      <c r="I15" s="397">
        <f t="shared" si="0"/>
        <v>9.600000000000001</v>
      </c>
      <c r="J15" s="287"/>
      <c r="K15" s="287"/>
      <c r="L15" s="287"/>
      <c r="M15" s="287"/>
      <c r="N15" s="287"/>
      <c r="O15" s="287"/>
      <c r="P15" s="287"/>
    </row>
    <row r="16" spans="1:16" s="398" customFormat="1" ht="15.75" customHeight="1">
      <c r="A16" s="395">
        <v>12</v>
      </c>
      <c r="B16" s="395" t="s">
        <v>1250</v>
      </c>
      <c r="C16" s="396" t="s">
        <v>1248</v>
      </c>
      <c r="D16" s="396">
        <v>1999</v>
      </c>
      <c r="E16" s="396">
        <v>10</v>
      </c>
      <c r="F16" s="396" t="s">
        <v>1237</v>
      </c>
      <c r="G16" s="396">
        <v>18.1</v>
      </c>
      <c r="H16" s="397">
        <v>0.8</v>
      </c>
      <c r="I16" s="397">
        <f t="shared" si="0"/>
        <v>9.600000000000001</v>
      </c>
      <c r="J16" s="287"/>
      <c r="K16" s="287"/>
      <c r="L16" s="287"/>
      <c r="M16" s="287"/>
      <c r="N16" s="287"/>
      <c r="O16" s="287"/>
      <c r="P16" s="287"/>
    </row>
    <row r="17" spans="1:16" s="398" customFormat="1" ht="15.75" customHeight="1">
      <c r="A17" s="395">
        <v>13</v>
      </c>
      <c r="B17" s="395" t="s">
        <v>1251</v>
      </c>
      <c r="C17" s="396" t="s">
        <v>1248</v>
      </c>
      <c r="D17" s="396">
        <v>1986</v>
      </c>
      <c r="E17" s="396">
        <v>10</v>
      </c>
      <c r="F17" s="396" t="s">
        <v>1237</v>
      </c>
      <c r="G17" s="396">
        <v>22</v>
      </c>
      <c r="H17" s="397">
        <v>0.8</v>
      </c>
      <c r="I17" s="397">
        <f t="shared" si="0"/>
        <v>9.600000000000001</v>
      </c>
      <c r="J17" s="287"/>
      <c r="K17" s="287"/>
      <c r="L17" s="287"/>
      <c r="M17" s="287"/>
      <c r="N17" s="287"/>
      <c r="O17" s="287"/>
      <c r="P17" s="287"/>
    </row>
    <row r="18" spans="1:16" s="398" customFormat="1" ht="15.75" customHeight="1">
      <c r="A18" s="395">
        <v>14</v>
      </c>
      <c r="B18" s="395" t="s">
        <v>1252</v>
      </c>
      <c r="C18" s="396" t="s">
        <v>1253</v>
      </c>
      <c r="D18" s="396">
        <v>1991</v>
      </c>
      <c r="E18" s="396">
        <v>10</v>
      </c>
      <c r="F18" s="396" t="s">
        <v>1237</v>
      </c>
      <c r="G18" s="396">
        <v>25</v>
      </c>
      <c r="H18" s="397">
        <v>0.8</v>
      </c>
      <c r="I18" s="397">
        <f t="shared" si="0"/>
        <v>9.600000000000001</v>
      </c>
      <c r="J18" s="287"/>
      <c r="K18" s="287"/>
      <c r="L18" s="287"/>
      <c r="M18" s="287"/>
      <c r="N18" s="287"/>
      <c r="O18" s="287"/>
      <c r="P18" s="287"/>
    </row>
    <row r="19" spans="1:16" s="398" customFormat="1" ht="27.75" customHeight="1">
      <c r="A19" s="395">
        <v>15</v>
      </c>
      <c r="B19" s="395" t="s">
        <v>1254</v>
      </c>
      <c r="C19" s="396" t="s">
        <v>1255</v>
      </c>
      <c r="D19" s="396">
        <v>2013</v>
      </c>
      <c r="E19" s="396">
        <v>10</v>
      </c>
      <c r="F19" s="396" t="s">
        <v>1237</v>
      </c>
      <c r="G19" s="396">
        <v>17.3</v>
      </c>
      <c r="H19" s="397">
        <v>0.8</v>
      </c>
      <c r="I19" s="397">
        <f t="shared" si="0"/>
        <v>9.600000000000001</v>
      </c>
      <c r="J19" s="287"/>
      <c r="K19" s="287"/>
      <c r="L19" s="287"/>
      <c r="M19" s="287"/>
      <c r="N19" s="287"/>
      <c r="O19" s="287"/>
      <c r="P19" s="287"/>
    </row>
    <row r="20" spans="1:16" s="398" customFormat="1" ht="27.75" customHeight="1">
      <c r="A20" s="395">
        <v>16</v>
      </c>
      <c r="B20" s="395" t="s">
        <v>1256</v>
      </c>
      <c r="C20" s="396" t="s">
        <v>1257</v>
      </c>
      <c r="D20" s="396">
        <v>2013</v>
      </c>
      <c r="E20" s="396">
        <v>10</v>
      </c>
      <c r="F20" s="396" t="s">
        <v>1237</v>
      </c>
      <c r="G20" s="396">
        <v>22.5</v>
      </c>
      <c r="H20" s="397">
        <v>0.8</v>
      </c>
      <c r="I20" s="397">
        <f t="shared" si="0"/>
        <v>9.600000000000001</v>
      </c>
      <c r="J20" s="287"/>
      <c r="K20" s="287"/>
      <c r="L20" s="287"/>
      <c r="M20" s="287"/>
      <c r="N20" s="287"/>
      <c r="O20" s="287"/>
      <c r="P20" s="287"/>
    </row>
    <row r="21" spans="1:16" s="398" customFormat="1" ht="27.75" customHeight="1">
      <c r="A21" s="395">
        <v>17</v>
      </c>
      <c r="B21" s="395" t="s">
        <v>1258</v>
      </c>
      <c r="C21" s="396" t="s">
        <v>1259</v>
      </c>
      <c r="D21" s="396">
        <v>1979</v>
      </c>
      <c r="E21" s="396">
        <v>10</v>
      </c>
      <c r="F21" s="396" t="s">
        <v>1237</v>
      </c>
      <c r="G21" s="396">
        <v>34.4</v>
      </c>
      <c r="H21" s="397">
        <v>0.85</v>
      </c>
      <c r="I21" s="397">
        <f t="shared" si="0"/>
        <v>10.2</v>
      </c>
      <c r="J21" s="287"/>
      <c r="K21" s="287"/>
      <c r="L21" s="287"/>
      <c r="M21" s="287"/>
      <c r="N21" s="287"/>
      <c r="O21" s="287"/>
      <c r="P21" s="287"/>
    </row>
    <row r="22" spans="1:16" s="398" customFormat="1" ht="27.75" customHeight="1">
      <c r="A22" s="395">
        <v>18</v>
      </c>
      <c r="B22" s="395" t="s">
        <v>1260</v>
      </c>
      <c r="C22" s="396" t="s">
        <v>1261</v>
      </c>
      <c r="D22" s="396">
        <v>1990</v>
      </c>
      <c r="E22" s="396">
        <v>10</v>
      </c>
      <c r="F22" s="396" t="s">
        <v>1237</v>
      </c>
      <c r="G22" s="399" t="s">
        <v>1262</v>
      </c>
      <c r="H22" s="397">
        <v>0.65</v>
      </c>
      <c r="I22" s="397">
        <f t="shared" si="0"/>
        <v>7.800000000000001</v>
      </c>
      <c r="J22" s="287"/>
      <c r="K22" s="287"/>
      <c r="L22" s="287"/>
      <c r="M22" s="287"/>
      <c r="N22" s="287"/>
      <c r="O22" s="287"/>
      <c r="P22" s="287"/>
    </row>
    <row r="23" spans="1:16" s="398" customFormat="1" ht="27.75" customHeight="1">
      <c r="A23" s="395">
        <v>19</v>
      </c>
      <c r="B23" s="395" t="s">
        <v>1263</v>
      </c>
      <c r="C23" s="396" t="s">
        <v>1264</v>
      </c>
      <c r="D23" s="396">
        <v>1990</v>
      </c>
      <c r="E23" s="396">
        <v>10</v>
      </c>
      <c r="F23" s="396" t="s">
        <v>1237</v>
      </c>
      <c r="G23" s="396">
        <v>26.4</v>
      </c>
      <c r="H23" s="397">
        <v>0.8</v>
      </c>
      <c r="I23" s="397">
        <f t="shared" si="0"/>
        <v>9.600000000000001</v>
      </c>
      <c r="J23" s="287"/>
      <c r="K23" s="287"/>
      <c r="L23" s="287"/>
      <c r="M23" s="287"/>
      <c r="N23" s="287"/>
      <c r="O23" s="287"/>
      <c r="P23" s="287"/>
    </row>
    <row r="24" spans="1:16" s="400" customFormat="1" ht="27.75" customHeight="1">
      <c r="A24" s="395">
        <v>20</v>
      </c>
      <c r="B24" s="395" t="s">
        <v>1265</v>
      </c>
      <c r="C24" s="396" t="s">
        <v>1264</v>
      </c>
      <c r="D24" s="396">
        <v>1971</v>
      </c>
      <c r="E24" s="396">
        <v>10</v>
      </c>
      <c r="F24" s="396" t="s">
        <v>1237</v>
      </c>
      <c r="G24" s="396">
        <v>18.9</v>
      </c>
      <c r="H24" s="397">
        <v>0.8</v>
      </c>
      <c r="I24" s="397">
        <f t="shared" si="0"/>
        <v>9.600000000000001</v>
      </c>
      <c r="J24" s="287"/>
      <c r="K24" s="287"/>
      <c r="L24" s="287"/>
      <c r="M24" s="287"/>
      <c r="N24" s="287"/>
      <c r="O24" s="287"/>
      <c r="P24" s="287"/>
    </row>
    <row r="25" spans="1:16" s="400" customFormat="1" ht="27.75" customHeight="1">
      <c r="A25" s="395">
        <v>21</v>
      </c>
      <c r="B25" s="395" t="s">
        <v>1266</v>
      </c>
      <c r="C25" s="396" t="s">
        <v>1267</v>
      </c>
      <c r="D25" s="396">
        <v>1991</v>
      </c>
      <c r="E25" s="395">
        <v>10</v>
      </c>
      <c r="F25" s="396" t="s">
        <v>1237</v>
      </c>
      <c r="G25" s="396"/>
      <c r="H25" s="397">
        <v>0.30000000000000004</v>
      </c>
      <c r="I25" s="397">
        <f t="shared" si="0"/>
        <v>3.6000000000000005</v>
      </c>
      <c r="J25" s="287"/>
      <c r="K25" s="287"/>
      <c r="L25" s="287"/>
      <c r="M25" s="287"/>
      <c r="N25" s="287"/>
      <c r="O25" s="287"/>
      <c r="P25" s="287"/>
    </row>
    <row r="26" spans="1:16" s="400" customFormat="1" ht="27.75" customHeight="1">
      <c r="A26" s="395">
        <v>22</v>
      </c>
      <c r="B26" s="395" t="s">
        <v>1268</v>
      </c>
      <c r="C26" s="396" t="s">
        <v>1267</v>
      </c>
      <c r="D26" s="396">
        <v>1991</v>
      </c>
      <c r="E26" s="395">
        <v>10</v>
      </c>
      <c r="F26" s="396" t="s">
        <v>1237</v>
      </c>
      <c r="G26" s="396"/>
      <c r="H26" s="397">
        <v>0.30000000000000004</v>
      </c>
      <c r="I26" s="397">
        <f t="shared" si="0"/>
        <v>3.6000000000000005</v>
      </c>
      <c r="J26" s="287"/>
      <c r="K26" s="287"/>
      <c r="L26" s="287"/>
      <c r="M26" s="287"/>
      <c r="N26" s="287"/>
      <c r="O26" s="287"/>
      <c r="P26" s="287"/>
    </row>
    <row r="27" spans="1:16" s="400" customFormat="1" ht="15.75" customHeight="1">
      <c r="A27" s="395">
        <v>23</v>
      </c>
      <c r="B27" s="395" t="s">
        <v>1269</v>
      </c>
      <c r="C27" s="396" t="s">
        <v>1270</v>
      </c>
      <c r="D27" s="396">
        <v>1987</v>
      </c>
      <c r="E27" s="395">
        <v>10</v>
      </c>
      <c r="F27" s="396" t="s">
        <v>1237</v>
      </c>
      <c r="G27" s="396">
        <v>15.5</v>
      </c>
      <c r="H27" s="397">
        <v>0.65</v>
      </c>
      <c r="I27" s="397">
        <f t="shared" si="0"/>
        <v>7.800000000000001</v>
      </c>
      <c r="J27" s="287"/>
      <c r="K27" s="287"/>
      <c r="L27" s="287"/>
      <c r="M27" s="287"/>
      <c r="N27" s="287"/>
      <c r="O27" s="287"/>
      <c r="P27" s="287"/>
    </row>
    <row r="28" spans="1:16" s="400" customFormat="1" ht="15.75" customHeight="1">
      <c r="A28" s="395">
        <v>24</v>
      </c>
      <c r="B28" s="395" t="s">
        <v>1271</v>
      </c>
      <c r="C28" s="396" t="s">
        <v>1270</v>
      </c>
      <c r="D28" s="396">
        <v>1987</v>
      </c>
      <c r="E28" s="395">
        <v>10</v>
      </c>
      <c r="F28" s="396" t="s">
        <v>1237</v>
      </c>
      <c r="G28" s="396">
        <v>15.5</v>
      </c>
      <c r="H28" s="397">
        <v>0.65</v>
      </c>
      <c r="I28" s="397">
        <f t="shared" si="0"/>
        <v>7.800000000000001</v>
      </c>
      <c r="J28" s="287"/>
      <c r="K28" s="287"/>
      <c r="L28" s="287"/>
      <c r="M28" s="287"/>
      <c r="N28" s="287"/>
      <c r="O28" s="287"/>
      <c r="P28" s="287"/>
    </row>
    <row r="29" spans="1:16" s="400" customFormat="1" ht="15.75" customHeight="1">
      <c r="A29" s="395">
        <v>25</v>
      </c>
      <c r="B29" s="395" t="s">
        <v>1271</v>
      </c>
      <c r="C29" s="396" t="s">
        <v>1270</v>
      </c>
      <c r="D29" s="396">
        <v>2007</v>
      </c>
      <c r="E29" s="395">
        <v>10</v>
      </c>
      <c r="F29" s="396" t="s">
        <v>1237</v>
      </c>
      <c r="G29" s="396">
        <v>15.5</v>
      </c>
      <c r="H29" s="397">
        <v>0.65</v>
      </c>
      <c r="I29" s="397">
        <f t="shared" si="0"/>
        <v>7.800000000000001</v>
      </c>
      <c r="J29" s="287"/>
      <c r="K29" s="287"/>
      <c r="L29" s="287"/>
      <c r="M29" s="287"/>
      <c r="N29" s="287"/>
      <c r="O29" s="287"/>
      <c r="P29" s="287"/>
    </row>
    <row r="30" spans="1:16" s="403" customFormat="1" ht="25.5" customHeight="1">
      <c r="A30" s="395">
        <v>26</v>
      </c>
      <c r="B30" s="401" t="s">
        <v>1272</v>
      </c>
      <c r="C30" s="396" t="s">
        <v>1273</v>
      </c>
      <c r="D30" s="402">
        <v>2011</v>
      </c>
      <c r="E30" s="403">
        <v>10</v>
      </c>
      <c r="F30" s="396" t="s">
        <v>1237</v>
      </c>
      <c r="G30" s="396">
        <v>16</v>
      </c>
      <c r="H30" s="397">
        <v>0.30000000000000004</v>
      </c>
      <c r="I30" s="397">
        <f t="shared" si="0"/>
        <v>3.6000000000000005</v>
      </c>
      <c r="J30" s="404"/>
      <c r="K30" s="404"/>
      <c r="L30" s="404"/>
      <c r="M30" s="404"/>
      <c r="N30" s="404"/>
      <c r="O30" s="404"/>
      <c r="P30" s="404"/>
    </row>
    <row r="31" spans="1:16" s="400" customFormat="1" ht="15.75" customHeight="1">
      <c r="A31" s="395">
        <v>27</v>
      </c>
      <c r="B31" s="395" t="s">
        <v>1274</v>
      </c>
      <c r="C31" s="396" t="s">
        <v>1270</v>
      </c>
      <c r="D31" s="396">
        <v>2008</v>
      </c>
      <c r="E31" s="395">
        <v>10</v>
      </c>
      <c r="F31" s="396" t="s">
        <v>1237</v>
      </c>
      <c r="G31" s="396">
        <v>15.5</v>
      </c>
      <c r="H31" s="397">
        <v>0.65</v>
      </c>
      <c r="I31" s="397">
        <f t="shared" si="0"/>
        <v>7.800000000000001</v>
      </c>
      <c r="J31" s="287"/>
      <c r="K31" s="287"/>
      <c r="L31" s="287"/>
      <c r="M31" s="287"/>
      <c r="N31" s="287"/>
      <c r="O31" s="287"/>
      <c r="P31" s="287"/>
    </row>
    <row r="32" spans="1:16" s="400" customFormat="1" ht="15.75" customHeight="1">
      <c r="A32" s="395">
        <v>28</v>
      </c>
      <c r="B32" s="395" t="s">
        <v>1256</v>
      </c>
      <c r="C32" s="396" t="s">
        <v>1275</v>
      </c>
      <c r="D32" s="396">
        <v>2007</v>
      </c>
      <c r="E32" s="395">
        <v>10</v>
      </c>
      <c r="F32" s="396" t="s">
        <v>1237</v>
      </c>
      <c r="G32" s="396">
        <v>17.4</v>
      </c>
      <c r="H32" s="397">
        <v>0.8</v>
      </c>
      <c r="I32" s="397">
        <f t="shared" si="0"/>
        <v>9.600000000000001</v>
      </c>
      <c r="J32" s="287"/>
      <c r="K32" s="287"/>
      <c r="L32" s="287"/>
      <c r="M32" s="287"/>
      <c r="N32" s="287"/>
      <c r="O32" s="287"/>
      <c r="P32" s="287"/>
    </row>
    <row r="33" spans="1:16" s="400" customFormat="1" ht="27.75" customHeight="1">
      <c r="A33" s="395">
        <v>29</v>
      </c>
      <c r="B33" s="395" t="s">
        <v>1239</v>
      </c>
      <c r="C33" s="402" t="s">
        <v>1276</v>
      </c>
      <c r="D33" s="402">
        <v>2004</v>
      </c>
      <c r="E33" s="395">
        <v>10</v>
      </c>
      <c r="F33" s="402" t="s">
        <v>1277</v>
      </c>
      <c r="G33" s="402">
        <v>9.1</v>
      </c>
      <c r="H33" s="405">
        <v>0.45</v>
      </c>
      <c r="I33" s="405">
        <f t="shared" si="0"/>
        <v>5.4</v>
      </c>
      <c r="J33" s="406"/>
      <c r="K33" s="407"/>
      <c r="L33" s="407"/>
      <c r="M33" s="407"/>
      <c r="N33" s="407"/>
      <c r="O33" s="407"/>
      <c r="P33" s="406"/>
    </row>
    <row r="34" spans="1:16" s="400" customFormat="1" ht="27.75" customHeight="1">
      <c r="A34" s="395">
        <v>30</v>
      </c>
      <c r="B34" s="395" t="s">
        <v>1278</v>
      </c>
      <c r="C34" s="402" t="s">
        <v>1276</v>
      </c>
      <c r="D34" s="402">
        <v>2000</v>
      </c>
      <c r="E34" s="395">
        <v>10</v>
      </c>
      <c r="F34" s="402" t="s">
        <v>1277</v>
      </c>
      <c r="G34" s="402">
        <v>15.5</v>
      </c>
      <c r="H34" s="405">
        <v>0.30000000000000004</v>
      </c>
      <c r="I34" s="405">
        <f t="shared" si="0"/>
        <v>3.6000000000000005</v>
      </c>
      <c r="J34" s="406"/>
      <c r="K34" s="407"/>
      <c r="L34" s="407"/>
      <c r="M34" s="407"/>
      <c r="N34" s="407"/>
      <c r="O34" s="407"/>
      <c r="P34" s="406"/>
    </row>
    <row r="35" spans="1:16" s="400" customFormat="1" ht="27.75" customHeight="1">
      <c r="A35" s="395">
        <v>31</v>
      </c>
      <c r="B35" s="395" t="s">
        <v>1244</v>
      </c>
      <c r="C35" s="402" t="s">
        <v>1245</v>
      </c>
      <c r="D35" s="402">
        <v>2001</v>
      </c>
      <c r="E35" s="395">
        <v>10</v>
      </c>
      <c r="F35" s="402" t="s">
        <v>1277</v>
      </c>
      <c r="G35" s="402">
        <v>17.8</v>
      </c>
      <c r="H35" s="405">
        <v>0.30000000000000004</v>
      </c>
      <c r="I35" s="405">
        <f t="shared" si="0"/>
        <v>3.6000000000000005</v>
      </c>
      <c r="J35" s="406"/>
      <c r="K35" s="407"/>
      <c r="L35" s="407"/>
      <c r="M35" s="407"/>
      <c r="N35" s="407"/>
      <c r="O35" s="407"/>
      <c r="P35" s="406"/>
    </row>
    <row r="36" spans="1:16" s="400" customFormat="1" ht="27.75" customHeight="1">
      <c r="A36" s="395">
        <v>32</v>
      </c>
      <c r="B36" s="395" t="s">
        <v>1244</v>
      </c>
      <c r="C36" s="402" t="s">
        <v>1248</v>
      </c>
      <c r="D36" s="402">
        <v>1999</v>
      </c>
      <c r="E36" s="395">
        <v>10</v>
      </c>
      <c r="F36" s="402" t="s">
        <v>1277</v>
      </c>
      <c r="G36" s="402">
        <v>17.8</v>
      </c>
      <c r="H36" s="405">
        <v>0.30000000000000004</v>
      </c>
      <c r="I36" s="405">
        <f t="shared" si="0"/>
        <v>3.6000000000000005</v>
      </c>
      <c r="J36" s="406"/>
      <c r="K36" s="407"/>
      <c r="L36" s="407"/>
      <c r="M36" s="407"/>
      <c r="N36" s="407"/>
      <c r="O36" s="407"/>
      <c r="P36" s="406"/>
    </row>
    <row r="37" spans="1:16" s="400" customFormat="1" ht="27.75" customHeight="1">
      <c r="A37" s="395">
        <v>33</v>
      </c>
      <c r="B37" s="395" t="s">
        <v>1244</v>
      </c>
      <c r="C37" s="402" t="s">
        <v>1248</v>
      </c>
      <c r="D37" s="402">
        <v>1999</v>
      </c>
      <c r="E37" s="395">
        <v>10</v>
      </c>
      <c r="F37" s="402" t="s">
        <v>1277</v>
      </c>
      <c r="G37" s="402">
        <v>17.8</v>
      </c>
      <c r="H37" s="405">
        <v>0.30000000000000004</v>
      </c>
      <c r="I37" s="405">
        <f t="shared" si="0"/>
        <v>3.6000000000000005</v>
      </c>
      <c r="J37" s="406"/>
      <c r="K37" s="407"/>
      <c r="L37" s="407"/>
      <c r="M37" s="407"/>
      <c r="N37" s="407"/>
      <c r="O37" s="407"/>
      <c r="P37" s="406"/>
    </row>
    <row r="38" spans="1:16" s="400" customFormat="1" ht="27.75" customHeight="1">
      <c r="A38" s="395">
        <v>34</v>
      </c>
      <c r="B38" s="395" t="s">
        <v>1247</v>
      </c>
      <c r="C38" s="402" t="s">
        <v>1248</v>
      </c>
      <c r="D38" s="402">
        <v>2003</v>
      </c>
      <c r="E38" s="395">
        <v>10</v>
      </c>
      <c r="F38" s="402" t="s">
        <v>1277</v>
      </c>
      <c r="G38" s="402">
        <v>17</v>
      </c>
      <c r="H38" s="405">
        <v>0.30000000000000004</v>
      </c>
      <c r="I38" s="405">
        <f t="shared" si="0"/>
        <v>3.6000000000000005</v>
      </c>
      <c r="J38" s="406"/>
      <c r="K38" s="407"/>
      <c r="L38" s="407"/>
      <c r="M38" s="407"/>
      <c r="N38" s="407"/>
      <c r="O38" s="407"/>
      <c r="P38" s="406"/>
    </row>
    <row r="39" spans="1:16" s="400" customFormat="1" ht="27.75" customHeight="1">
      <c r="A39" s="395">
        <v>35</v>
      </c>
      <c r="B39" s="395" t="s">
        <v>1279</v>
      </c>
      <c r="C39" s="402" t="s">
        <v>1280</v>
      </c>
      <c r="D39" s="402">
        <v>1992</v>
      </c>
      <c r="E39" s="395">
        <v>10</v>
      </c>
      <c r="F39" s="402" t="s">
        <v>1277</v>
      </c>
      <c r="G39" s="402">
        <v>24.5</v>
      </c>
      <c r="H39" s="408">
        <v>0.8</v>
      </c>
      <c r="I39" s="405">
        <f t="shared" si="0"/>
        <v>9.600000000000001</v>
      </c>
      <c r="J39" s="406"/>
      <c r="K39" s="407"/>
      <c r="L39" s="407"/>
      <c r="M39" s="407"/>
      <c r="N39" s="407"/>
      <c r="O39" s="407"/>
      <c r="P39" s="406"/>
    </row>
    <row r="40" spans="1:16" s="400" customFormat="1" ht="15.75" customHeight="1">
      <c r="A40" s="395">
        <v>36</v>
      </c>
      <c r="B40" s="395" t="s">
        <v>1281</v>
      </c>
      <c r="C40" s="402" t="s">
        <v>1282</v>
      </c>
      <c r="D40" s="402">
        <v>1984</v>
      </c>
      <c r="E40" s="395">
        <v>10</v>
      </c>
      <c r="F40" s="402" t="s">
        <v>1277</v>
      </c>
      <c r="G40" s="402">
        <v>30</v>
      </c>
      <c r="H40" s="408">
        <v>0.8</v>
      </c>
      <c r="I40" s="405">
        <f t="shared" si="0"/>
        <v>9.600000000000001</v>
      </c>
      <c r="J40" s="406"/>
      <c r="K40" s="407"/>
      <c r="L40" s="407"/>
      <c r="M40" s="407"/>
      <c r="N40" s="407"/>
      <c r="O40" s="407"/>
      <c r="P40" s="406"/>
    </row>
    <row r="41" spans="1:16" s="400" customFormat="1" ht="15.75" customHeight="1">
      <c r="A41" s="395">
        <v>37</v>
      </c>
      <c r="B41" s="395" t="s">
        <v>1283</v>
      </c>
      <c r="C41" s="402" t="s">
        <v>1284</v>
      </c>
      <c r="D41" s="402">
        <v>1982</v>
      </c>
      <c r="E41" s="395">
        <v>10</v>
      </c>
      <c r="F41" s="402" t="s">
        <v>1277</v>
      </c>
      <c r="G41" s="402" t="s">
        <v>1285</v>
      </c>
      <c r="H41" s="408">
        <v>0.65</v>
      </c>
      <c r="I41" s="405">
        <f t="shared" si="0"/>
        <v>7.800000000000001</v>
      </c>
      <c r="J41" s="406"/>
      <c r="K41" s="407"/>
      <c r="L41" s="407"/>
      <c r="M41" s="407"/>
      <c r="N41" s="407"/>
      <c r="O41" s="407"/>
      <c r="P41" s="406"/>
    </row>
    <row r="42" spans="1:16" s="400" customFormat="1" ht="15.75" customHeight="1">
      <c r="A42" s="395">
        <v>38</v>
      </c>
      <c r="B42" s="395" t="s">
        <v>1265</v>
      </c>
      <c r="C42" s="402" t="s">
        <v>1264</v>
      </c>
      <c r="D42" s="402">
        <v>1990</v>
      </c>
      <c r="E42" s="395">
        <v>10</v>
      </c>
      <c r="F42" s="402" t="s">
        <v>1277</v>
      </c>
      <c r="G42" s="402" t="s">
        <v>1286</v>
      </c>
      <c r="H42" s="408">
        <v>0.8</v>
      </c>
      <c r="I42" s="405">
        <f t="shared" si="0"/>
        <v>9.600000000000001</v>
      </c>
      <c r="J42" s="406"/>
      <c r="K42" s="407"/>
      <c r="L42" s="407"/>
      <c r="M42" s="407"/>
      <c r="N42" s="407"/>
      <c r="O42" s="407"/>
      <c r="P42" s="406"/>
    </row>
    <row r="43" spans="1:16" s="400" customFormat="1" ht="15.75" customHeight="1">
      <c r="A43" s="395">
        <v>39</v>
      </c>
      <c r="B43" s="395" t="s">
        <v>1252</v>
      </c>
      <c r="C43" s="402" t="s">
        <v>1264</v>
      </c>
      <c r="D43" s="402">
        <v>1987</v>
      </c>
      <c r="E43" s="395">
        <v>10</v>
      </c>
      <c r="F43" s="402" t="s">
        <v>1277</v>
      </c>
      <c r="G43" s="402" t="s">
        <v>1286</v>
      </c>
      <c r="H43" s="408">
        <v>0.8</v>
      </c>
      <c r="I43" s="405">
        <f t="shared" si="0"/>
        <v>9.600000000000001</v>
      </c>
      <c r="J43" s="406"/>
      <c r="K43" s="407"/>
      <c r="L43" s="407"/>
      <c r="M43" s="407"/>
      <c r="N43" s="407"/>
      <c r="O43" s="407"/>
      <c r="P43" s="406"/>
    </row>
    <row r="44" spans="1:16" s="400" customFormat="1" ht="15.75" customHeight="1">
      <c r="A44" s="395">
        <v>40</v>
      </c>
      <c r="B44" s="395" t="s">
        <v>1251</v>
      </c>
      <c r="C44" s="402" t="s">
        <v>1287</v>
      </c>
      <c r="D44" s="402">
        <v>1981</v>
      </c>
      <c r="E44" s="395">
        <v>10</v>
      </c>
      <c r="F44" s="402" t="s">
        <v>1277</v>
      </c>
      <c r="G44" s="402" t="s">
        <v>1288</v>
      </c>
      <c r="H44" s="408">
        <v>0.8</v>
      </c>
      <c r="I44" s="405">
        <f t="shared" si="0"/>
        <v>9.600000000000001</v>
      </c>
      <c r="J44" s="406"/>
      <c r="K44" s="407"/>
      <c r="L44" s="407"/>
      <c r="M44" s="407"/>
      <c r="N44" s="407"/>
      <c r="O44" s="407"/>
      <c r="P44" s="406"/>
    </row>
    <row r="45" spans="1:16" s="400" customFormat="1" ht="15.75" customHeight="1">
      <c r="A45" s="395">
        <v>41</v>
      </c>
      <c r="B45" s="395" t="s">
        <v>1289</v>
      </c>
      <c r="C45" s="402" t="s">
        <v>1290</v>
      </c>
      <c r="D45" s="402">
        <v>2012</v>
      </c>
      <c r="E45" s="395">
        <v>10</v>
      </c>
      <c r="F45" s="402" t="s">
        <v>1291</v>
      </c>
      <c r="G45" s="402">
        <v>17.3</v>
      </c>
      <c r="H45" s="408">
        <v>0.30000000000000004</v>
      </c>
      <c r="I45" s="405">
        <v>3.6</v>
      </c>
      <c r="J45" s="406"/>
      <c r="K45" s="407"/>
      <c r="L45" s="407"/>
      <c r="M45" s="407"/>
      <c r="N45" s="407"/>
      <c r="O45" s="407"/>
      <c r="P45" s="406"/>
    </row>
    <row r="46" spans="1:16" s="400" customFormat="1" ht="15.75" customHeight="1">
      <c r="A46" s="395">
        <v>42</v>
      </c>
      <c r="B46" s="395" t="s">
        <v>1263</v>
      </c>
      <c r="C46" s="402" t="s">
        <v>1292</v>
      </c>
      <c r="D46" s="402">
        <v>1989</v>
      </c>
      <c r="E46" s="395">
        <v>10</v>
      </c>
      <c r="F46" s="402" t="s">
        <v>1277</v>
      </c>
      <c r="G46" s="402">
        <v>25</v>
      </c>
      <c r="H46" s="408">
        <v>0.8</v>
      </c>
      <c r="I46" s="405">
        <f aca="true" t="shared" si="1" ref="I46:I55">H46*12</f>
        <v>9.600000000000001</v>
      </c>
      <c r="J46" s="406"/>
      <c r="K46" s="407"/>
      <c r="L46" s="407"/>
      <c r="M46" s="407"/>
      <c r="N46" s="407"/>
      <c r="O46" s="407"/>
      <c r="P46" s="406"/>
    </row>
    <row r="47" spans="1:16" s="400" customFormat="1" ht="15.75" customHeight="1">
      <c r="A47" s="395">
        <v>43</v>
      </c>
      <c r="B47" s="395" t="s">
        <v>1293</v>
      </c>
      <c r="C47" s="402" t="s">
        <v>1267</v>
      </c>
      <c r="D47" s="402">
        <v>1971</v>
      </c>
      <c r="E47" s="395">
        <v>10</v>
      </c>
      <c r="F47" s="402" t="s">
        <v>1277</v>
      </c>
      <c r="G47" s="402"/>
      <c r="H47" s="397">
        <v>0.30000000000000004</v>
      </c>
      <c r="I47" s="397">
        <f t="shared" si="1"/>
        <v>3.6000000000000005</v>
      </c>
      <c r="J47" s="406"/>
      <c r="K47" s="407"/>
      <c r="L47" s="407"/>
      <c r="M47" s="407"/>
      <c r="N47" s="407"/>
      <c r="O47" s="407"/>
      <c r="P47" s="406"/>
    </row>
    <row r="48" spans="1:16" s="400" customFormat="1" ht="15.75" customHeight="1">
      <c r="A48" s="395">
        <v>44</v>
      </c>
      <c r="B48" s="395" t="s">
        <v>1274</v>
      </c>
      <c r="C48" s="402" t="s">
        <v>1270</v>
      </c>
      <c r="D48" s="402">
        <v>2006</v>
      </c>
      <c r="E48" s="395">
        <v>10</v>
      </c>
      <c r="F48" s="402" t="s">
        <v>1277</v>
      </c>
      <c r="G48" s="396">
        <v>15.5</v>
      </c>
      <c r="H48" s="397">
        <v>0.65</v>
      </c>
      <c r="I48" s="397">
        <f t="shared" si="1"/>
        <v>7.800000000000001</v>
      </c>
      <c r="J48" s="406"/>
      <c r="K48" s="407"/>
      <c r="L48" s="407"/>
      <c r="M48" s="407"/>
      <c r="N48" s="407"/>
      <c r="O48" s="407"/>
      <c r="P48" s="406"/>
    </row>
    <row r="49" spans="1:16" s="400" customFormat="1" ht="15.75" customHeight="1">
      <c r="A49" s="395">
        <v>45</v>
      </c>
      <c r="B49" s="409" t="s">
        <v>1294</v>
      </c>
      <c r="C49" s="396" t="s">
        <v>1270</v>
      </c>
      <c r="D49" s="410">
        <v>2008</v>
      </c>
      <c r="E49" s="410">
        <v>10</v>
      </c>
      <c r="F49" s="402" t="s">
        <v>1277</v>
      </c>
      <c r="G49" s="396">
        <v>7.3</v>
      </c>
      <c r="H49" s="408">
        <v>0.4</v>
      </c>
      <c r="I49" s="405">
        <f t="shared" si="1"/>
        <v>4.800000000000001</v>
      </c>
      <c r="J49" s="406"/>
      <c r="K49" s="407"/>
      <c r="L49" s="407"/>
      <c r="M49" s="407"/>
      <c r="N49" s="407"/>
      <c r="O49" s="407"/>
      <c r="P49" s="406"/>
    </row>
    <row r="50" spans="1:16" s="400" customFormat="1" ht="15.75" customHeight="1">
      <c r="A50" s="395">
        <v>46</v>
      </c>
      <c r="B50" s="395" t="s">
        <v>1295</v>
      </c>
      <c r="C50" s="402" t="s">
        <v>1270</v>
      </c>
      <c r="D50" s="402">
        <v>1987</v>
      </c>
      <c r="E50" s="395">
        <v>10</v>
      </c>
      <c r="F50" s="402" t="s">
        <v>1277</v>
      </c>
      <c r="G50" s="402">
        <v>7.3</v>
      </c>
      <c r="H50" s="397">
        <v>0.30000000000000004</v>
      </c>
      <c r="I50" s="397">
        <f t="shared" si="1"/>
        <v>3.6000000000000005</v>
      </c>
      <c r="J50" s="406"/>
      <c r="K50" s="407"/>
      <c r="L50" s="407"/>
      <c r="M50" s="407"/>
      <c r="N50" s="407"/>
      <c r="O50" s="407"/>
      <c r="P50" s="406"/>
    </row>
    <row r="51" spans="1:16" s="400" customFormat="1" ht="15.75" customHeight="1">
      <c r="A51" s="395">
        <v>47</v>
      </c>
      <c r="B51" s="395" t="s">
        <v>1293</v>
      </c>
      <c r="C51" s="402" t="s">
        <v>1267</v>
      </c>
      <c r="D51" s="402">
        <v>1986</v>
      </c>
      <c r="E51" s="395">
        <v>10</v>
      </c>
      <c r="F51" s="402" t="s">
        <v>1277</v>
      </c>
      <c r="G51" s="402"/>
      <c r="H51" s="397">
        <v>0.30000000000000004</v>
      </c>
      <c r="I51" s="397">
        <f t="shared" si="1"/>
        <v>3.6000000000000005</v>
      </c>
      <c r="J51" s="406"/>
      <c r="K51" s="407"/>
      <c r="L51" s="407"/>
      <c r="M51" s="407"/>
      <c r="N51" s="407"/>
      <c r="O51" s="407"/>
      <c r="P51" s="406"/>
    </row>
    <row r="52" spans="1:16" s="400" customFormat="1" ht="15.75" customHeight="1">
      <c r="A52" s="395">
        <v>48</v>
      </c>
      <c r="B52" s="395" t="s">
        <v>1296</v>
      </c>
      <c r="C52" s="402" t="s">
        <v>1267</v>
      </c>
      <c r="D52" s="402">
        <v>2005</v>
      </c>
      <c r="E52" s="395">
        <v>10</v>
      </c>
      <c r="F52" s="402" t="s">
        <v>1277</v>
      </c>
      <c r="G52" s="402"/>
      <c r="H52" s="397">
        <v>0.30000000000000004</v>
      </c>
      <c r="I52" s="397">
        <f t="shared" si="1"/>
        <v>3.6000000000000005</v>
      </c>
      <c r="J52" s="406"/>
      <c r="K52" s="407"/>
      <c r="L52" s="407"/>
      <c r="M52" s="407"/>
      <c r="N52" s="407"/>
      <c r="O52" s="407"/>
      <c r="P52" s="406"/>
    </row>
    <row r="53" spans="1:16" s="400" customFormat="1" ht="15.75" customHeight="1">
      <c r="A53" s="395">
        <v>49</v>
      </c>
      <c r="B53" s="395" t="s">
        <v>1297</v>
      </c>
      <c r="C53" s="402" t="s">
        <v>1267</v>
      </c>
      <c r="D53" s="402">
        <v>1980</v>
      </c>
      <c r="E53" s="395">
        <v>10</v>
      </c>
      <c r="F53" s="402" t="s">
        <v>1277</v>
      </c>
      <c r="G53" s="402"/>
      <c r="H53" s="397">
        <v>0.30000000000000004</v>
      </c>
      <c r="I53" s="397">
        <f t="shared" si="1"/>
        <v>3.6000000000000005</v>
      </c>
      <c r="J53" s="406"/>
      <c r="K53" s="407"/>
      <c r="L53" s="407"/>
      <c r="M53" s="407"/>
      <c r="N53" s="407"/>
      <c r="O53" s="407"/>
      <c r="P53" s="406"/>
    </row>
    <row r="54" spans="1:16" s="400" customFormat="1" ht="15.75" customHeight="1">
      <c r="A54" s="395">
        <v>50</v>
      </c>
      <c r="B54" s="395" t="s">
        <v>1297</v>
      </c>
      <c r="C54" s="402" t="s">
        <v>1267</v>
      </c>
      <c r="D54" s="402">
        <v>1985</v>
      </c>
      <c r="E54" s="395">
        <v>10</v>
      </c>
      <c r="F54" s="402" t="s">
        <v>1291</v>
      </c>
      <c r="G54" s="402"/>
      <c r="H54" s="397">
        <v>0.30000000000000004</v>
      </c>
      <c r="I54" s="397">
        <f t="shared" si="1"/>
        <v>3.6000000000000005</v>
      </c>
      <c r="J54" s="406"/>
      <c r="K54" s="407"/>
      <c r="L54" s="407"/>
      <c r="M54" s="407"/>
      <c r="N54" s="407"/>
      <c r="O54" s="407"/>
      <c r="P54" s="406"/>
    </row>
    <row r="55" spans="1:16" s="400" customFormat="1" ht="15.75" customHeight="1">
      <c r="A55" s="395">
        <v>51</v>
      </c>
      <c r="B55" s="395" t="s">
        <v>1293</v>
      </c>
      <c r="C55" s="402" t="s">
        <v>1267</v>
      </c>
      <c r="D55" s="402">
        <v>1984</v>
      </c>
      <c r="E55" s="395">
        <v>10</v>
      </c>
      <c r="F55" s="402" t="s">
        <v>1277</v>
      </c>
      <c r="G55" s="402"/>
      <c r="H55" s="397">
        <v>0.30000000000000004</v>
      </c>
      <c r="I55" s="397">
        <f t="shared" si="1"/>
        <v>3.6000000000000005</v>
      </c>
      <c r="J55" s="406"/>
      <c r="K55" s="407"/>
      <c r="L55" s="407"/>
      <c r="M55" s="407"/>
      <c r="N55" s="407"/>
      <c r="O55" s="407"/>
      <c r="P55" s="406"/>
    </row>
    <row r="56" spans="1:16" s="400" customFormat="1" ht="15.75" customHeight="1">
      <c r="A56" s="395">
        <v>52</v>
      </c>
      <c r="B56" s="409" t="s">
        <v>1298</v>
      </c>
      <c r="C56" s="402" t="s">
        <v>1236</v>
      </c>
      <c r="D56" s="402">
        <v>2009</v>
      </c>
      <c r="E56" s="396">
        <v>10</v>
      </c>
      <c r="F56" s="396" t="s">
        <v>1237</v>
      </c>
      <c r="G56" s="396">
        <v>8.8</v>
      </c>
      <c r="H56" s="397">
        <v>0.45</v>
      </c>
      <c r="I56" s="397">
        <v>5.4</v>
      </c>
      <c r="J56" s="406"/>
      <c r="K56" s="407"/>
      <c r="L56" s="407"/>
      <c r="M56" s="407"/>
      <c r="N56" s="407"/>
      <c r="O56" s="407"/>
      <c r="P56" s="406"/>
    </row>
    <row r="57" spans="1:16" s="400" customFormat="1" ht="15.75" customHeight="1">
      <c r="A57" s="395">
        <v>53</v>
      </c>
      <c r="B57" s="395" t="s">
        <v>1298</v>
      </c>
      <c r="C57" s="402" t="s">
        <v>1236</v>
      </c>
      <c r="D57" s="402">
        <v>2003</v>
      </c>
      <c r="E57" s="395">
        <v>10</v>
      </c>
      <c r="F57" s="402" t="s">
        <v>1299</v>
      </c>
      <c r="G57" s="402">
        <v>8.8</v>
      </c>
      <c r="H57" s="405">
        <v>0.45</v>
      </c>
      <c r="I57" s="405">
        <f aca="true" t="shared" si="2" ref="I57:I94">H57*12</f>
        <v>5.4</v>
      </c>
      <c r="J57" s="406"/>
      <c r="K57" s="407"/>
      <c r="L57" s="407"/>
      <c r="M57" s="407"/>
      <c r="N57" s="407"/>
      <c r="O57" s="407"/>
      <c r="P57" s="406"/>
    </row>
    <row r="58" spans="1:16" s="400" customFormat="1" ht="27.75" customHeight="1">
      <c r="A58" s="395">
        <v>54</v>
      </c>
      <c r="B58" s="395" t="s">
        <v>1300</v>
      </c>
      <c r="C58" s="402" t="s">
        <v>1236</v>
      </c>
      <c r="D58" s="402">
        <v>1999</v>
      </c>
      <c r="E58" s="395">
        <v>10</v>
      </c>
      <c r="F58" s="402" t="s">
        <v>1299</v>
      </c>
      <c r="G58" s="402">
        <v>8.8</v>
      </c>
      <c r="H58" s="405">
        <v>0.45</v>
      </c>
      <c r="I58" s="405">
        <f t="shared" si="2"/>
        <v>5.4</v>
      </c>
      <c r="J58" s="406"/>
      <c r="K58" s="407"/>
      <c r="L58" s="407"/>
      <c r="M58" s="407"/>
      <c r="N58" s="407"/>
      <c r="O58" s="407"/>
      <c r="P58" s="406"/>
    </row>
    <row r="59" spans="1:16" s="400" customFormat="1" ht="27.75" customHeight="1">
      <c r="A59" s="395">
        <v>55</v>
      </c>
      <c r="B59" s="395" t="s">
        <v>1238</v>
      </c>
      <c r="C59" s="402" t="s">
        <v>1236</v>
      </c>
      <c r="D59" s="402">
        <v>2003</v>
      </c>
      <c r="E59" s="395">
        <v>10</v>
      </c>
      <c r="F59" s="402" t="s">
        <v>1299</v>
      </c>
      <c r="G59" s="402">
        <v>8.8</v>
      </c>
      <c r="H59" s="405">
        <v>0.45</v>
      </c>
      <c r="I59" s="405">
        <f t="shared" si="2"/>
        <v>5.4</v>
      </c>
      <c r="J59" s="406"/>
      <c r="K59" s="407"/>
      <c r="L59" s="407"/>
      <c r="M59" s="407"/>
      <c r="N59" s="407"/>
      <c r="O59" s="407"/>
      <c r="P59" s="406"/>
    </row>
    <row r="60" spans="1:16" s="400" customFormat="1" ht="15.75" customHeight="1">
      <c r="A60" s="395">
        <v>56</v>
      </c>
      <c r="B60" s="395" t="s">
        <v>1301</v>
      </c>
      <c r="C60" s="402" t="s">
        <v>1236</v>
      </c>
      <c r="D60" s="402">
        <v>1996</v>
      </c>
      <c r="E60" s="395">
        <v>10</v>
      </c>
      <c r="F60" s="402" t="s">
        <v>1299</v>
      </c>
      <c r="G60" s="402">
        <v>7</v>
      </c>
      <c r="H60" s="408">
        <v>0.4</v>
      </c>
      <c r="I60" s="405">
        <f t="shared" si="2"/>
        <v>4.800000000000001</v>
      </c>
      <c r="J60" s="406"/>
      <c r="K60" s="407"/>
      <c r="L60" s="407"/>
      <c r="M60" s="407"/>
      <c r="N60" s="407"/>
      <c r="O60" s="407"/>
      <c r="P60" s="406"/>
    </row>
    <row r="61" spans="1:16" s="400" customFormat="1" ht="27.75" customHeight="1">
      <c r="A61" s="395">
        <v>57</v>
      </c>
      <c r="B61" s="395" t="s">
        <v>1302</v>
      </c>
      <c r="C61" s="402" t="s">
        <v>1236</v>
      </c>
      <c r="D61" s="402">
        <v>1990</v>
      </c>
      <c r="E61" s="395">
        <v>10</v>
      </c>
      <c r="F61" s="402" t="s">
        <v>1299</v>
      </c>
      <c r="G61" s="402">
        <v>15.5</v>
      </c>
      <c r="H61" s="405">
        <v>0.30000000000000004</v>
      </c>
      <c r="I61" s="405">
        <f t="shared" si="2"/>
        <v>3.6000000000000005</v>
      </c>
      <c r="J61" s="406"/>
      <c r="K61" s="407"/>
      <c r="L61" s="407"/>
      <c r="M61" s="407"/>
      <c r="N61" s="407"/>
      <c r="O61" s="407"/>
      <c r="P61" s="406"/>
    </row>
    <row r="62" spans="1:16" s="400" customFormat="1" ht="15.75" customHeight="1">
      <c r="A62" s="395">
        <v>58</v>
      </c>
      <c r="B62" s="395" t="s">
        <v>1303</v>
      </c>
      <c r="C62" s="402" t="s">
        <v>1236</v>
      </c>
      <c r="D62" s="402">
        <v>1974</v>
      </c>
      <c r="E62" s="395">
        <v>10</v>
      </c>
      <c r="F62" s="402" t="s">
        <v>1299</v>
      </c>
      <c r="G62" s="402">
        <v>16</v>
      </c>
      <c r="H62" s="405">
        <v>0.30000000000000004</v>
      </c>
      <c r="I62" s="405">
        <f t="shared" si="2"/>
        <v>3.6000000000000005</v>
      </c>
      <c r="J62" s="406"/>
      <c r="K62" s="407"/>
      <c r="L62" s="407"/>
      <c r="M62" s="407"/>
      <c r="N62" s="407"/>
      <c r="O62" s="407"/>
      <c r="P62" s="406"/>
    </row>
    <row r="63" spans="1:16" s="400" customFormat="1" ht="15.75" customHeight="1">
      <c r="A63" s="395">
        <v>59</v>
      </c>
      <c r="B63" s="395" t="s">
        <v>1301</v>
      </c>
      <c r="C63" s="402" t="s">
        <v>1236</v>
      </c>
      <c r="D63" s="402">
        <v>1996</v>
      </c>
      <c r="E63" s="395">
        <v>10</v>
      </c>
      <c r="F63" s="402" t="s">
        <v>1299</v>
      </c>
      <c r="G63" s="402">
        <v>7</v>
      </c>
      <c r="H63" s="408">
        <v>0.4</v>
      </c>
      <c r="I63" s="405">
        <f t="shared" si="2"/>
        <v>4.800000000000001</v>
      </c>
      <c r="J63" s="406"/>
      <c r="K63" s="407"/>
      <c r="L63" s="407"/>
      <c r="M63" s="407"/>
      <c r="N63" s="407"/>
      <c r="O63" s="407"/>
      <c r="P63" s="406"/>
    </row>
    <row r="64" spans="1:16" s="400" customFormat="1" ht="27.75" customHeight="1">
      <c r="A64" s="395">
        <v>60</v>
      </c>
      <c r="B64" s="395" t="s">
        <v>1304</v>
      </c>
      <c r="C64" s="402" t="s">
        <v>1245</v>
      </c>
      <c r="D64" s="402">
        <v>1996</v>
      </c>
      <c r="E64" s="395">
        <v>10</v>
      </c>
      <c r="F64" s="402" t="s">
        <v>1299</v>
      </c>
      <c r="G64" s="402">
        <v>19.1</v>
      </c>
      <c r="H64" s="408">
        <v>0.4</v>
      </c>
      <c r="I64" s="405">
        <f t="shared" si="2"/>
        <v>4.800000000000001</v>
      </c>
      <c r="J64" s="406"/>
      <c r="K64" s="407"/>
      <c r="L64" s="407"/>
      <c r="M64" s="407"/>
      <c r="N64" s="407"/>
      <c r="O64" s="407"/>
      <c r="P64" s="406"/>
    </row>
    <row r="65" spans="1:16" s="400" customFormat="1" ht="27.75" customHeight="1">
      <c r="A65" s="395">
        <v>61</v>
      </c>
      <c r="B65" s="395" t="s">
        <v>1246</v>
      </c>
      <c r="C65" s="402" t="s">
        <v>1245</v>
      </c>
      <c r="D65" s="402">
        <v>1999</v>
      </c>
      <c r="E65" s="395">
        <v>10</v>
      </c>
      <c r="F65" s="402" t="s">
        <v>1299</v>
      </c>
      <c r="G65" s="402">
        <v>14</v>
      </c>
      <c r="H65" s="408">
        <v>0.8</v>
      </c>
      <c r="I65" s="405">
        <f t="shared" si="2"/>
        <v>9.600000000000001</v>
      </c>
      <c r="J65" s="406"/>
      <c r="K65" s="407"/>
      <c r="L65" s="407"/>
      <c r="M65" s="407"/>
      <c r="N65" s="407"/>
      <c r="O65" s="407"/>
      <c r="P65" s="406"/>
    </row>
    <row r="66" spans="1:16" s="400" customFormat="1" ht="27.75" customHeight="1">
      <c r="A66" s="395">
        <v>62</v>
      </c>
      <c r="B66" s="395" t="s">
        <v>1244</v>
      </c>
      <c r="C66" s="402" t="s">
        <v>1245</v>
      </c>
      <c r="D66" s="402">
        <v>2001</v>
      </c>
      <c r="E66" s="395">
        <v>10</v>
      </c>
      <c r="F66" s="402" t="s">
        <v>1299</v>
      </c>
      <c r="G66" s="402">
        <v>17.8</v>
      </c>
      <c r="H66" s="405">
        <v>0.30000000000000004</v>
      </c>
      <c r="I66" s="405">
        <f t="shared" si="2"/>
        <v>3.6000000000000005</v>
      </c>
      <c r="J66" s="406"/>
      <c r="K66" s="407"/>
      <c r="L66" s="407"/>
      <c r="M66" s="407"/>
      <c r="N66" s="407"/>
      <c r="O66" s="407"/>
      <c r="P66" s="406"/>
    </row>
    <row r="67" spans="1:16" s="398" customFormat="1" ht="40.5" customHeight="1">
      <c r="A67" s="395">
        <v>63</v>
      </c>
      <c r="B67" s="395" t="s">
        <v>1244</v>
      </c>
      <c r="C67" s="402" t="s">
        <v>1248</v>
      </c>
      <c r="D67" s="402">
        <v>1996</v>
      </c>
      <c r="E67" s="395">
        <v>10</v>
      </c>
      <c r="F67" s="402" t="s">
        <v>1299</v>
      </c>
      <c r="G67" s="402">
        <v>17.8</v>
      </c>
      <c r="H67" s="405">
        <v>0.30000000000000004</v>
      </c>
      <c r="I67" s="405">
        <f t="shared" si="2"/>
        <v>3.6000000000000005</v>
      </c>
      <c r="J67" s="406"/>
      <c r="K67" s="407"/>
      <c r="L67" s="407"/>
      <c r="M67" s="407"/>
      <c r="N67" s="407"/>
      <c r="O67" s="407"/>
      <c r="P67" s="406"/>
    </row>
    <row r="68" spans="1:16" s="398" customFormat="1" ht="15.75" customHeight="1">
      <c r="A68" s="395">
        <v>64</v>
      </c>
      <c r="B68" s="395" t="s">
        <v>1247</v>
      </c>
      <c r="C68" s="402" t="s">
        <v>1248</v>
      </c>
      <c r="D68" s="402">
        <v>1998</v>
      </c>
      <c r="E68" s="395">
        <v>10</v>
      </c>
      <c r="F68" s="402" t="s">
        <v>1299</v>
      </c>
      <c r="G68" s="402">
        <v>17</v>
      </c>
      <c r="H68" s="405">
        <v>0.30000000000000004</v>
      </c>
      <c r="I68" s="405">
        <f t="shared" si="2"/>
        <v>3.6000000000000005</v>
      </c>
      <c r="J68" s="406"/>
      <c r="K68" s="407"/>
      <c r="L68" s="407"/>
      <c r="M68" s="407"/>
      <c r="N68" s="407"/>
      <c r="O68" s="407"/>
      <c r="P68" s="406"/>
    </row>
    <row r="69" spans="1:16" s="398" customFormat="1" ht="15.75" customHeight="1">
      <c r="A69" s="395">
        <v>65</v>
      </c>
      <c r="B69" s="395" t="s">
        <v>1247</v>
      </c>
      <c r="C69" s="402" t="s">
        <v>1248</v>
      </c>
      <c r="D69" s="402">
        <v>2001</v>
      </c>
      <c r="E69" s="395">
        <v>10</v>
      </c>
      <c r="F69" s="402" t="s">
        <v>1299</v>
      </c>
      <c r="G69" s="402">
        <v>17</v>
      </c>
      <c r="H69" s="405">
        <v>0.30000000000000004</v>
      </c>
      <c r="I69" s="405">
        <f t="shared" si="2"/>
        <v>3.6000000000000005</v>
      </c>
      <c r="J69" s="406"/>
      <c r="K69" s="407"/>
      <c r="L69" s="407"/>
      <c r="M69" s="407"/>
      <c r="N69" s="407"/>
      <c r="O69" s="407"/>
      <c r="P69" s="406"/>
    </row>
    <row r="70" spans="1:16" s="398" customFormat="1" ht="15.75" customHeight="1">
      <c r="A70" s="395">
        <v>66</v>
      </c>
      <c r="B70" s="395" t="s">
        <v>1247</v>
      </c>
      <c r="C70" s="402" t="s">
        <v>1248</v>
      </c>
      <c r="D70" s="402">
        <v>1999</v>
      </c>
      <c r="E70" s="395">
        <v>10</v>
      </c>
      <c r="F70" s="402" t="s">
        <v>1299</v>
      </c>
      <c r="G70" s="402">
        <v>17</v>
      </c>
      <c r="H70" s="405">
        <v>0.30000000000000004</v>
      </c>
      <c r="I70" s="405">
        <f t="shared" si="2"/>
        <v>3.6000000000000005</v>
      </c>
      <c r="J70" s="406"/>
      <c r="K70" s="407"/>
      <c r="L70" s="407"/>
      <c r="M70" s="407"/>
      <c r="N70" s="407"/>
      <c r="O70" s="407"/>
      <c r="P70" s="406"/>
    </row>
    <row r="71" spans="1:16" s="398" customFormat="1" ht="15.75" customHeight="1">
      <c r="A71" s="395">
        <v>67</v>
      </c>
      <c r="B71" s="395" t="s">
        <v>1305</v>
      </c>
      <c r="C71" s="402" t="s">
        <v>1248</v>
      </c>
      <c r="D71" s="402">
        <v>2003</v>
      </c>
      <c r="E71" s="395">
        <v>10</v>
      </c>
      <c r="F71" s="402" t="s">
        <v>1299</v>
      </c>
      <c r="G71" s="402">
        <v>17</v>
      </c>
      <c r="H71" s="405">
        <v>0.30000000000000004</v>
      </c>
      <c r="I71" s="405">
        <f t="shared" si="2"/>
        <v>3.6000000000000005</v>
      </c>
      <c r="J71" s="406"/>
      <c r="K71" s="407"/>
      <c r="L71" s="407"/>
      <c r="M71" s="407"/>
      <c r="N71" s="407"/>
      <c r="O71" s="407"/>
      <c r="P71" s="406"/>
    </row>
    <row r="72" spans="1:16" s="398" customFormat="1" ht="27.75" customHeight="1">
      <c r="A72" s="395">
        <v>68</v>
      </c>
      <c r="B72" s="395" t="s">
        <v>1306</v>
      </c>
      <c r="C72" s="402" t="s">
        <v>1307</v>
      </c>
      <c r="D72" s="402">
        <v>1968</v>
      </c>
      <c r="E72" s="395">
        <v>10</v>
      </c>
      <c r="F72" s="402" t="s">
        <v>1299</v>
      </c>
      <c r="G72" s="402">
        <v>24</v>
      </c>
      <c r="H72" s="408">
        <v>0.8</v>
      </c>
      <c r="I72" s="405">
        <f t="shared" si="2"/>
        <v>9.600000000000001</v>
      </c>
      <c r="J72" s="406"/>
      <c r="K72" s="407"/>
      <c r="L72" s="407"/>
      <c r="M72" s="407"/>
      <c r="N72" s="407"/>
      <c r="O72" s="407"/>
      <c r="P72" s="406"/>
    </row>
    <row r="73" spans="1:16" s="398" customFormat="1" ht="15.75" customHeight="1">
      <c r="A73" s="395">
        <v>69</v>
      </c>
      <c r="B73" s="395" t="s">
        <v>1308</v>
      </c>
      <c r="C73" s="402" t="s">
        <v>1309</v>
      </c>
      <c r="D73" s="402">
        <v>1992</v>
      </c>
      <c r="E73" s="395">
        <v>10</v>
      </c>
      <c r="F73" s="402" t="s">
        <v>1299</v>
      </c>
      <c r="G73" s="402">
        <v>32.2</v>
      </c>
      <c r="H73" s="408">
        <v>0.8</v>
      </c>
      <c r="I73" s="405">
        <f t="shared" si="2"/>
        <v>9.600000000000001</v>
      </c>
      <c r="J73" s="406"/>
      <c r="K73" s="407"/>
      <c r="L73" s="407"/>
      <c r="M73" s="407"/>
      <c r="N73" s="407"/>
      <c r="O73" s="407"/>
      <c r="P73" s="406"/>
    </row>
    <row r="74" spans="1:16" s="398" customFormat="1" ht="27.75" customHeight="1">
      <c r="A74" s="395">
        <v>70</v>
      </c>
      <c r="B74" s="395" t="s">
        <v>1310</v>
      </c>
      <c r="C74" s="402" t="s">
        <v>1311</v>
      </c>
      <c r="D74" s="402">
        <v>1988</v>
      </c>
      <c r="E74" s="395">
        <v>10</v>
      </c>
      <c r="F74" s="402" t="s">
        <v>1299</v>
      </c>
      <c r="G74" s="402">
        <v>32.2</v>
      </c>
      <c r="H74" s="408">
        <v>0.8</v>
      </c>
      <c r="I74" s="405">
        <f t="shared" si="2"/>
        <v>9.600000000000001</v>
      </c>
      <c r="J74" s="406"/>
      <c r="K74" s="407"/>
      <c r="L74" s="407"/>
      <c r="M74" s="407"/>
      <c r="N74" s="407"/>
      <c r="O74" s="407"/>
      <c r="P74" s="406"/>
    </row>
    <row r="75" spans="1:16" s="398" customFormat="1" ht="27.75" customHeight="1">
      <c r="A75" s="395">
        <v>71</v>
      </c>
      <c r="B75" s="395" t="s">
        <v>1312</v>
      </c>
      <c r="C75" s="402" t="s">
        <v>1313</v>
      </c>
      <c r="D75" s="402">
        <v>1994</v>
      </c>
      <c r="E75" s="395">
        <v>10</v>
      </c>
      <c r="F75" s="402" t="s">
        <v>1299</v>
      </c>
      <c r="G75" s="402">
        <v>18</v>
      </c>
      <c r="H75" s="408">
        <v>0.8</v>
      </c>
      <c r="I75" s="405">
        <f t="shared" si="2"/>
        <v>9.600000000000001</v>
      </c>
      <c r="J75" s="406"/>
      <c r="K75" s="407"/>
      <c r="L75" s="407"/>
      <c r="M75" s="407"/>
      <c r="N75" s="407"/>
      <c r="O75" s="407"/>
      <c r="P75" s="406"/>
    </row>
    <row r="76" spans="1:16" s="398" customFormat="1" ht="27.75" customHeight="1">
      <c r="A76" s="395">
        <v>72</v>
      </c>
      <c r="B76" s="395" t="s">
        <v>1314</v>
      </c>
      <c r="C76" s="402" t="s">
        <v>1315</v>
      </c>
      <c r="D76" s="402">
        <v>1989</v>
      </c>
      <c r="E76" s="395">
        <v>10</v>
      </c>
      <c r="F76" s="402" t="s">
        <v>1299</v>
      </c>
      <c r="G76" s="402">
        <v>25</v>
      </c>
      <c r="H76" s="408">
        <v>0.8</v>
      </c>
      <c r="I76" s="405">
        <f t="shared" si="2"/>
        <v>9.600000000000001</v>
      </c>
      <c r="J76" s="406"/>
      <c r="K76" s="407"/>
      <c r="L76" s="407"/>
      <c r="M76" s="407"/>
      <c r="N76" s="407"/>
      <c r="O76" s="407"/>
      <c r="P76" s="406"/>
    </row>
    <row r="77" spans="1:16" s="400" customFormat="1" ht="40.5" customHeight="1">
      <c r="A77" s="395">
        <v>73</v>
      </c>
      <c r="B77" s="395" t="s">
        <v>1316</v>
      </c>
      <c r="C77" s="402" t="s">
        <v>1317</v>
      </c>
      <c r="D77" s="402">
        <v>1981</v>
      </c>
      <c r="E77" s="395">
        <v>10</v>
      </c>
      <c r="F77" s="402" t="s">
        <v>1299</v>
      </c>
      <c r="G77" s="402">
        <v>26</v>
      </c>
      <c r="H77" s="408">
        <v>0.8</v>
      </c>
      <c r="I77" s="405">
        <f t="shared" si="2"/>
        <v>9.600000000000001</v>
      </c>
      <c r="J77" s="406"/>
      <c r="K77" s="407"/>
      <c r="L77" s="407"/>
      <c r="M77" s="407"/>
      <c r="N77" s="407"/>
      <c r="O77" s="407"/>
      <c r="P77" s="406"/>
    </row>
    <row r="78" spans="1:16" s="400" customFormat="1" ht="27.75" customHeight="1">
      <c r="A78" s="395">
        <v>74</v>
      </c>
      <c r="B78" s="395" t="s">
        <v>1265</v>
      </c>
      <c r="C78" s="402" t="s">
        <v>1318</v>
      </c>
      <c r="D78" s="402">
        <v>1987</v>
      </c>
      <c r="E78" s="395">
        <v>10</v>
      </c>
      <c r="F78" s="402" t="s">
        <v>1299</v>
      </c>
      <c r="G78" s="402">
        <v>26</v>
      </c>
      <c r="H78" s="408">
        <v>0.8</v>
      </c>
      <c r="I78" s="405">
        <f t="shared" si="2"/>
        <v>9.600000000000001</v>
      </c>
      <c r="J78" s="406"/>
      <c r="K78" s="407"/>
      <c r="L78" s="407"/>
      <c r="M78" s="407"/>
      <c r="N78" s="407"/>
      <c r="O78" s="407"/>
      <c r="P78" s="406"/>
    </row>
    <row r="79" spans="1:16" s="398" customFormat="1" ht="15.75" customHeight="1">
      <c r="A79" s="395">
        <v>75</v>
      </c>
      <c r="B79" s="395" t="s">
        <v>1265</v>
      </c>
      <c r="C79" s="402" t="s">
        <v>1309</v>
      </c>
      <c r="D79" s="402">
        <v>1990</v>
      </c>
      <c r="E79" s="395">
        <v>10</v>
      </c>
      <c r="F79" s="402" t="s">
        <v>1299</v>
      </c>
      <c r="G79" s="402" t="s">
        <v>1286</v>
      </c>
      <c r="H79" s="408">
        <v>0.8</v>
      </c>
      <c r="I79" s="405">
        <f t="shared" si="2"/>
        <v>9.600000000000001</v>
      </c>
      <c r="J79" s="406"/>
      <c r="K79" s="407"/>
      <c r="L79" s="407"/>
      <c r="M79" s="407"/>
      <c r="N79" s="407"/>
      <c r="O79" s="407"/>
      <c r="P79" s="406"/>
    </row>
    <row r="80" spans="1:16" s="400" customFormat="1" ht="15.75" customHeight="1">
      <c r="A80" s="395">
        <v>76</v>
      </c>
      <c r="B80" s="395" t="s">
        <v>1283</v>
      </c>
      <c r="C80" s="402" t="s">
        <v>1319</v>
      </c>
      <c r="D80" s="402">
        <v>1972</v>
      </c>
      <c r="E80" s="395">
        <v>10</v>
      </c>
      <c r="F80" s="402" t="s">
        <v>1299</v>
      </c>
      <c r="G80" s="402" t="s">
        <v>1320</v>
      </c>
      <c r="H80" s="408">
        <v>0.65</v>
      </c>
      <c r="I80" s="405">
        <f t="shared" si="2"/>
        <v>7.800000000000001</v>
      </c>
      <c r="J80" s="406"/>
      <c r="K80" s="407"/>
      <c r="L80" s="407"/>
      <c r="M80" s="407"/>
      <c r="N80" s="407"/>
      <c r="O80" s="407"/>
      <c r="P80" s="406"/>
    </row>
    <row r="81" spans="1:16" s="400" customFormat="1" ht="15.75" customHeight="1">
      <c r="A81" s="395">
        <v>77</v>
      </c>
      <c r="B81" s="395" t="s">
        <v>1265</v>
      </c>
      <c r="C81" s="402" t="s">
        <v>1321</v>
      </c>
      <c r="D81" s="402">
        <v>1985</v>
      </c>
      <c r="E81" s="395">
        <v>10</v>
      </c>
      <c r="F81" s="402" t="s">
        <v>1299</v>
      </c>
      <c r="G81" s="402" t="s">
        <v>1286</v>
      </c>
      <c r="H81" s="408">
        <v>0.8</v>
      </c>
      <c r="I81" s="405">
        <f t="shared" si="2"/>
        <v>9.600000000000001</v>
      </c>
      <c r="J81" s="406"/>
      <c r="K81" s="407"/>
      <c r="L81" s="407"/>
      <c r="M81" s="407"/>
      <c r="N81" s="407"/>
      <c r="O81" s="407"/>
      <c r="P81" s="406"/>
    </row>
    <row r="82" spans="1:16" s="400" customFormat="1" ht="15.75" customHeight="1">
      <c r="A82" s="395">
        <v>78</v>
      </c>
      <c r="B82" s="395" t="s">
        <v>1322</v>
      </c>
      <c r="C82" s="402" t="s">
        <v>1267</v>
      </c>
      <c r="D82" s="402">
        <v>1955</v>
      </c>
      <c r="E82" s="395">
        <v>10</v>
      </c>
      <c r="F82" s="402" t="s">
        <v>1299</v>
      </c>
      <c r="G82" s="402"/>
      <c r="H82" s="397">
        <v>0.30000000000000004</v>
      </c>
      <c r="I82" s="397">
        <f t="shared" si="2"/>
        <v>3.6000000000000005</v>
      </c>
      <c r="J82" s="406"/>
      <c r="K82" s="407"/>
      <c r="L82" s="407"/>
      <c r="M82" s="407"/>
      <c r="N82" s="407"/>
      <c r="O82" s="407"/>
      <c r="P82" s="406"/>
    </row>
    <row r="83" spans="1:16" s="400" customFormat="1" ht="15.75" customHeight="1">
      <c r="A83" s="395">
        <v>79</v>
      </c>
      <c r="B83" s="395" t="s">
        <v>1296</v>
      </c>
      <c r="C83" s="402" t="s">
        <v>1267</v>
      </c>
      <c r="D83" s="402">
        <v>1997</v>
      </c>
      <c r="E83" s="395">
        <v>10</v>
      </c>
      <c r="F83" s="402" t="s">
        <v>1299</v>
      </c>
      <c r="G83" s="402"/>
      <c r="H83" s="397">
        <v>0.30000000000000004</v>
      </c>
      <c r="I83" s="397">
        <f t="shared" si="2"/>
        <v>3.6000000000000005</v>
      </c>
      <c r="J83" s="406"/>
      <c r="K83" s="407"/>
      <c r="L83" s="407"/>
      <c r="M83" s="407"/>
      <c r="N83" s="407"/>
      <c r="O83" s="407"/>
      <c r="P83" s="406"/>
    </row>
    <row r="84" spans="1:16" s="400" customFormat="1" ht="15.75" customHeight="1">
      <c r="A84" s="395">
        <v>80</v>
      </c>
      <c r="B84" s="395" t="s">
        <v>1296</v>
      </c>
      <c r="C84" s="402" t="s">
        <v>1267</v>
      </c>
      <c r="D84" s="402">
        <v>1990</v>
      </c>
      <c r="E84" s="395">
        <v>10</v>
      </c>
      <c r="F84" s="402" t="s">
        <v>1299</v>
      </c>
      <c r="G84" s="402"/>
      <c r="H84" s="397">
        <v>0.30000000000000004</v>
      </c>
      <c r="I84" s="397">
        <f t="shared" si="2"/>
        <v>3.6000000000000005</v>
      </c>
      <c r="J84" s="406"/>
      <c r="K84" s="407"/>
      <c r="L84" s="407"/>
      <c r="M84" s="407"/>
      <c r="N84" s="407"/>
      <c r="O84" s="407"/>
      <c r="P84" s="406"/>
    </row>
    <row r="85" spans="1:16" s="400" customFormat="1" ht="15.75" customHeight="1">
      <c r="A85" s="395">
        <v>81</v>
      </c>
      <c r="B85" s="395" t="s">
        <v>1296</v>
      </c>
      <c r="C85" s="402" t="s">
        <v>1267</v>
      </c>
      <c r="D85" s="402">
        <v>1990</v>
      </c>
      <c r="E85" s="395">
        <v>10</v>
      </c>
      <c r="F85" s="402" t="s">
        <v>1299</v>
      </c>
      <c r="G85" s="402"/>
      <c r="H85" s="397">
        <v>0.30000000000000004</v>
      </c>
      <c r="I85" s="397">
        <f t="shared" si="2"/>
        <v>3.6000000000000005</v>
      </c>
      <c r="J85" s="406"/>
      <c r="K85" s="407"/>
      <c r="L85" s="407"/>
      <c r="M85" s="407"/>
      <c r="N85" s="407"/>
      <c r="O85" s="407"/>
      <c r="P85" s="406"/>
    </row>
    <row r="86" spans="1:16" s="400" customFormat="1" ht="15.75" customHeight="1">
      <c r="A86" s="395">
        <v>82</v>
      </c>
      <c r="B86" s="395" t="s">
        <v>1296</v>
      </c>
      <c r="C86" s="402" t="s">
        <v>1267</v>
      </c>
      <c r="D86" s="402">
        <v>1987</v>
      </c>
      <c r="E86" s="395">
        <v>10</v>
      </c>
      <c r="F86" s="402" t="s">
        <v>1299</v>
      </c>
      <c r="G86" s="402"/>
      <c r="H86" s="397">
        <v>0.30000000000000004</v>
      </c>
      <c r="I86" s="397">
        <f t="shared" si="2"/>
        <v>3.6000000000000005</v>
      </c>
      <c r="J86" s="406"/>
      <c r="K86" s="407"/>
      <c r="L86" s="407"/>
      <c r="M86" s="407"/>
      <c r="N86" s="407"/>
      <c r="O86" s="407"/>
      <c r="P86" s="406"/>
    </row>
    <row r="87" spans="1:16" s="400" customFormat="1" ht="27.75" customHeight="1">
      <c r="A87" s="395">
        <v>83</v>
      </c>
      <c r="B87" s="395" t="s">
        <v>1296</v>
      </c>
      <c r="C87" s="402" t="s">
        <v>1267</v>
      </c>
      <c r="D87" s="402">
        <v>1987</v>
      </c>
      <c r="E87" s="395">
        <v>10</v>
      </c>
      <c r="F87" s="402" t="s">
        <v>1299</v>
      </c>
      <c r="G87" s="402"/>
      <c r="H87" s="397">
        <v>0.30000000000000004</v>
      </c>
      <c r="I87" s="397">
        <f t="shared" si="2"/>
        <v>3.6000000000000005</v>
      </c>
      <c r="J87" s="406"/>
      <c r="K87" s="407"/>
      <c r="L87" s="407"/>
      <c r="M87" s="407"/>
      <c r="N87" s="407"/>
      <c r="O87" s="407"/>
      <c r="P87" s="406"/>
    </row>
    <row r="88" spans="1:16" s="400" customFormat="1" ht="27.75" customHeight="1">
      <c r="A88" s="395">
        <v>84</v>
      </c>
      <c r="B88" s="395" t="s">
        <v>1296</v>
      </c>
      <c r="C88" s="402" t="s">
        <v>1267</v>
      </c>
      <c r="D88" s="402">
        <v>1970</v>
      </c>
      <c r="E88" s="395">
        <v>10</v>
      </c>
      <c r="F88" s="402" t="s">
        <v>1299</v>
      </c>
      <c r="G88" s="402"/>
      <c r="H88" s="397">
        <v>0.30000000000000004</v>
      </c>
      <c r="I88" s="397">
        <f t="shared" si="2"/>
        <v>3.6000000000000005</v>
      </c>
      <c r="J88" s="406"/>
      <c r="K88" s="407"/>
      <c r="L88" s="407"/>
      <c r="M88" s="407"/>
      <c r="N88" s="407"/>
      <c r="O88" s="407"/>
      <c r="P88" s="406"/>
    </row>
    <row r="89" spans="1:16" s="400" customFormat="1" ht="27.75" customHeight="1">
      <c r="A89" s="395">
        <v>85</v>
      </c>
      <c r="B89" s="395" t="s">
        <v>1323</v>
      </c>
      <c r="C89" s="402" t="s">
        <v>1270</v>
      </c>
      <c r="D89" s="402">
        <v>1987</v>
      </c>
      <c r="E89" s="395">
        <v>10</v>
      </c>
      <c r="F89" s="402" t="s">
        <v>1299</v>
      </c>
      <c r="G89" s="402">
        <v>7.3</v>
      </c>
      <c r="H89" s="408">
        <v>0.4</v>
      </c>
      <c r="I89" s="405">
        <f t="shared" si="2"/>
        <v>4.800000000000001</v>
      </c>
      <c r="J89" s="406"/>
      <c r="K89" s="407"/>
      <c r="L89" s="407"/>
      <c r="M89" s="407"/>
      <c r="N89" s="407"/>
      <c r="O89" s="407"/>
      <c r="P89" s="406"/>
    </row>
    <row r="90" spans="1:16" s="400" customFormat="1" ht="27.75" customHeight="1">
      <c r="A90" s="395">
        <v>86</v>
      </c>
      <c r="B90" s="395" t="s">
        <v>1324</v>
      </c>
      <c r="C90" s="402" t="s">
        <v>1270</v>
      </c>
      <c r="D90" s="402">
        <v>1985</v>
      </c>
      <c r="E90" s="395">
        <v>10</v>
      </c>
      <c r="F90" s="402" t="s">
        <v>1299</v>
      </c>
      <c r="G90" s="402">
        <v>7.3</v>
      </c>
      <c r="H90" s="408">
        <v>0.4</v>
      </c>
      <c r="I90" s="405">
        <f t="shared" si="2"/>
        <v>4.800000000000001</v>
      </c>
      <c r="J90" s="406"/>
      <c r="K90" s="407"/>
      <c r="L90" s="407"/>
      <c r="M90" s="407"/>
      <c r="N90" s="407"/>
      <c r="O90" s="407"/>
      <c r="P90" s="406"/>
    </row>
    <row r="91" spans="1:16" s="400" customFormat="1" ht="27.75" customHeight="1">
      <c r="A91" s="395">
        <v>87</v>
      </c>
      <c r="B91" s="395" t="s">
        <v>1323</v>
      </c>
      <c r="C91" s="402" t="s">
        <v>1270</v>
      </c>
      <c r="D91" s="402">
        <v>1987</v>
      </c>
      <c r="E91" s="395">
        <v>10</v>
      </c>
      <c r="F91" s="402" t="s">
        <v>1299</v>
      </c>
      <c r="G91" s="402">
        <v>7.3</v>
      </c>
      <c r="H91" s="408">
        <v>0.4</v>
      </c>
      <c r="I91" s="405">
        <f t="shared" si="2"/>
        <v>4.800000000000001</v>
      </c>
      <c r="J91" s="406"/>
      <c r="K91" s="407"/>
      <c r="L91" s="407"/>
      <c r="M91" s="407"/>
      <c r="N91" s="407"/>
      <c r="O91" s="407"/>
      <c r="P91" s="406"/>
    </row>
    <row r="92" spans="1:16" s="400" customFormat="1" ht="27.75" customHeight="1">
      <c r="A92" s="395">
        <v>88</v>
      </c>
      <c r="B92" s="395" t="s">
        <v>1269</v>
      </c>
      <c r="C92" s="402" t="s">
        <v>1270</v>
      </c>
      <c r="D92" s="402">
        <v>1990</v>
      </c>
      <c r="E92" s="395">
        <v>10</v>
      </c>
      <c r="F92" s="402" t="s">
        <v>1299</v>
      </c>
      <c r="G92" s="396">
        <v>15.5</v>
      </c>
      <c r="H92" s="397">
        <v>0.65</v>
      </c>
      <c r="I92" s="397">
        <f t="shared" si="2"/>
        <v>7.800000000000001</v>
      </c>
      <c r="J92" s="406"/>
      <c r="K92" s="407"/>
      <c r="L92" s="407"/>
      <c r="M92" s="407"/>
      <c r="N92" s="407"/>
      <c r="O92" s="407"/>
      <c r="P92" s="406"/>
    </row>
    <row r="93" spans="1:16" s="400" customFormat="1" ht="27.75" customHeight="1">
      <c r="A93" s="395">
        <v>89</v>
      </c>
      <c r="B93" s="395" t="s">
        <v>1325</v>
      </c>
      <c r="C93" s="402" t="s">
        <v>1270</v>
      </c>
      <c r="D93" s="402">
        <v>2003</v>
      </c>
      <c r="E93" s="395">
        <v>10</v>
      </c>
      <c r="F93" s="402" t="s">
        <v>1299</v>
      </c>
      <c r="G93" s="402">
        <v>7.3</v>
      </c>
      <c r="H93" s="408">
        <v>0.4</v>
      </c>
      <c r="I93" s="405">
        <f t="shared" si="2"/>
        <v>4.800000000000001</v>
      </c>
      <c r="J93" s="406"/>
      <c r="K93" s="407"/>
      <c r="L93" s="407"/>
      <c r="M93" s="407"/>
      <c r="N93" s="407"/>
      <c r="O93" s="407"/>
      <c r="P93" s="406"/>
    </row>
    <row r="94" spans="1:16" s="400" customFormat="1" ht="27.75" customHeight="1">
      <c r="A94" s="395">
        <v>90</v>
      </c>
      <c r="B94" s="395" t="s">
        <v>1269</v>
      </c>
      <c r="C94" s="402" t="s">
        <v>1270</v>
      </c>
      <c r="D94" s="402">
        <v>1985</v>
      </c>
      <c r="E94" s="395">
        <v>10</v>
      </c>
      <c r="F94" s="402" t="s">
        <v>1299</v>
      </c>
      <c r="G94" s="396">
        <v>15.5</v>
      </c>
      <c r="H94" s="397">
        <v>0.65</v>
      </c>
      <c r="I94" s="397">
        <f t="shared" si="2"/>
        <v>7.800000000000001</v>
      </c>
      <c r="J94" s="406"/>
      <c r="K94" s="407"/>
      <c r="L94" s="407"/>
      <c r="M94" s="407"/>
      <c r="N94" s="407"/>
      <c r="O94" s="407"/>
      <c r="P94" s="406"/>
    </row>
    <row r="95" spans="1:16" s="403" customFormat="1" ht="25.5" customHeight="1">
      <c r="A95" s="395">
        <v>91</v>
      </c>
      <c r="B95" s="411" t="s">
        <v>1326</v>
      </c>
      <c r="C95" s="396" t="s">
        <v>1327</v>
      </c>
      <c r="D95" s="410">
        <v>2011</v>
      </c>
      <c r="E95" s="395">
        <v>10</v>
      </c>
      <c r="F95" s="402" t="s">
        <v>1299</v>
      </c>
      <c r="G95" s="396">
        <v>17.36</v>
      </c>
      <c r="H95" s="397">
        <v>0.30000000000000004</v>
      </c>
      <c r="I95" s="397">
        <v>3.6</v>
      </c>
      <c r="J95" s="287"/>
      <c r="K95" s="287"/>
      <c r="L95" s="287"/>
      <c r="M95" s="287"/>
      <c r="N95" s="287"/>
      <c r="O95" s="287"/>
      <c r="P95" s="287"/>
    </row>
    <row r="96" spans="1:16" s="400" customFormat="1" ht="36" customHeight="1">
      <c r="A96" s="395">
        <v>92</v>
      </c>
      <c r="B96" s="395" t="s">
        <v>1328</v>
      </c>
      <c r="C96" s="396" t="s">
        <v>1329</v>
      </c>
      <c r="D96" s="396">
        <v>2003</v>
      </c>
      <c r="E96" s="395">
        <v>10</v>
      </c>
      <c r="F96" s="396" t="s">
        <v>1330</v>
      </c>
      <c r="G96" s="396">
        <v>7.8</v>
      </c>
      <c r="H96" s="397">
        <v>0.45</v>
      </c>
      <c r="I96" s="397">
        <f>H96*12</f>
        <v>5.4</v>
      </c>
      <c r="J96" s="287"/>
      <c r="K96" s="287"/>
      <c r="L96" s="287"/>
      <c r="M96" s="287"/>
      <c r="N96" s="287"/>
      <c r="O96" s="287"/>
      <c r="P96" s="287"/>
    </row>
    <row r="97" spans="1:16" s="400" customFormat="1" ht="27.75" customHeight="1">
      <c r="A97" s="395">
        <v>93</v>
      </c>
      <c r="B97" s="395" t="s">
        <v>1244</v>
      </c>
      <c r="C97" s="396" t="s">
        <v>1245</v>
      </c>
      <c r="D97" s="396">
        <v>1997</v>
      </c>
      <c r="E97" s="395">
        <v>10</v>
      </c>
      <c r="F97" s="396" t="s">
        <v>1330</v>
      </c>
      <c r="G97" s="396">
        <v>17.8</v>
      </c>
      <c r="H97" s="397">
        <v>0.30000000000000004</v>
      </c>
      <c r="I97" s="397">
        <v>5.4</v>
      </c>
      <c r="J97" s="287"/>
      <c r="K97" s="287"/>
      <c r="L97" s="287"/>
      <c r="M97" s="287"/>
      <c r="N97" s="287"/>
      <c r="O97" s="287"/>
      <c r="P97" s="287"/>
    </row>
    <row r="98" spans="1:16" s="400" customFormat="1" ht="27.75" customHeight="1">
      <c r="A98" s="395">
        <v>94</v>
      </c>
      <c r="B98" s="395" t="s">
        <v>1331</v>
      </c>
      <c r="C98" s="396" t="s">
        <v>1236</v>
      </c>
      <c r="D98" s="396">
        <v>1999</v>
      </c>
      <c r="E98" s="395">
        <v>10</v>
      </c>
      <c r="F98" s="396" t="s">
        <v>1330</v>
      </c>
      <c r="G98" s="396">
        <v>9.2</v>
      </c>
      <c r="H98" s="397">
        <v>0.45</v>
      </c>
      <c r="I98" s="397">
        <f aca="true" t="shared" si="3" ref="I98:I135">H98*12</f>
        <v>5.4</v>
      </c>
      <c r="J98" s="287"/>
      <c r="K98" s="287"/>
      <c r="L98" s="287"/>
      <c r="M98" s="287"/>
      <c r="N98" s="287"/>
      <c r="O98" s="287"/>
      <c r="P98" s="287"/>
    </row>
    <row r="99" spans="1:16" s="400" customFormat="1" ht="27.75" customHeight="1">
      <c r="A99" s="395">
        <v>95</v>
      </c>
      <c r="B99" s="395" t="s">
        <v>1305</v>
      </c>
      <c r="C99" s="396" t="s">
        <v>1248</v>
      </c>
      <c r="D99" s="396">
        <v>2003</v>
      </c>
      <c r="E99" s="395">
        <v>10</v>
      </c>
      <c r="F99" s="396" t="s">
        <v>1330</v>
      </c>
      <c r="G99" s="396">
        <v>17</v>
      </c>
      <c r="H99" s="397">
        <v>0.30000000000000004</v>
      </c>
      <c r="I99" s="397">
        <f t="shared" si="3"/>
        <v>3.6000000000000005</v>
      </c>
      <c r="J99" s="287"/>
      <c r="K99" s="287"/>
      <c r="L99" s="287"/>
      <c r="M99" s="287"/>
      <c r="N99" s="287"/>
      <c r="O99" s="287"/>
      <c r="P99" s="287"/>
    </row>
    <row r="100" spans="1:16" s="400" customFormat="1" ht="27.75" customHeight="1">
      <c r="A100" s="395">
        <v>96</v>
      </c>
      <c r="B100" s="395" t="s">
        <v>1247</v>
      </c>
      <c r="C100" s="396" t="s">
        <v>1248</v>
      </c>
      <c r="D100" s="396">
        <v>2001</v>
      </c>
      <c r="E100" s="396">
        <v>10</v>
      </c>
      <c r="F100" s="396" t="s">
        <v>1330</v>
      </c>
      <c r="G100" s="396">
        <v>17</v>
      </c>
      <c r="H100" s="397">
        <v>0.30000000000000004</v>
      </c>
      <c r="I100" s="397">
        <f t="shared" si="3"/>
        <v>3.6000000000000005</v>
      </c>
      <c r="J100" s="287"/>
      <c r="K100" s="287"/>
      <c r="L100" s="287"/>
      <c r="M100" s="287"/>
      <c r="N100" s="287"/>
      <c r="O100" s="287"/>
      <c r="P100" s="287"/>
    </row>
    <row r="101" spans="1:16" s="400" customFormat="1" ht="24.75" customHeight="1">
      <c r="A101" s="395">
        <v>97</v>
      </c>
      <c r="B101" s="395" t="s">
        <v>1265</v>
      </c>
      <c r="C101" s="396" t="s">
        <v>1332</v>
      </c>
      <c r="D101" s="396">
        <v>1990</v>
      </c>
      <c r="E101" s="396">
        <v>10</v>
      </c>
      <c r="F101" s="396" t="s">
        <v>1330</v>
      </c>
      <c r="G101" s="396">
        <v>26</v>
      </c>
      <c r="H101" s="397">
        <v>0.8</v>
      </c>
      <c r="I101" s="397">
        <f t="shared" si="3"/>
        <v>9.600000000000001</v>
      </c>
      <c r="J101" s="287"/>
      <c r="K101" s="287"/>
      <c r="L101" s="287"/>
      <c r="M101" s="287"/>
      <c r="N101" s="287"/>
      <c r="O101" s="287"/>
      <c r="P101" s="287"/>
    </row>
    <row r="102" spans="1:16" s="400" customFormat="1" ht="15.75" customHeight="1">
      <c r="A102" s="395">
        <v>98</v>
      </c>
      <c r="B102" s="395" t="s">
        <v>1333</v>
      </c>
      <c r="C102" s="396" t="s">
        <v>1317</v>
      </c>
      <c r="D102" s="396">
        <v>1989</v>
      </c>
      <c r="E102" s="396">
        <v>10</v>
      </c>
      <c r="F102" s="396" t="s">
        <v>1330</v>
      </c>
      <c r="G102" s="396">
        <v>28</v>
      </c>
      <c r="H102" s="397">
        <v>0.4</v>
      </c>
      <c r="I102" s="397">
        <f t="shared" si="3"/>
        <v>4.800000000000001</v>
      </c>
      <c r="J102" s="287"/>
      <c r="K102" s="287"/>
      <c r="L102" s="287"/>
      <c r="M102" s="287"/>
      <c r="N102" s="287"/>
      <c r="O102" s="287"/>
      <c r="P102" s="287"/>
    </row>
    <row r="103" spans="1:16" s="400" customFormat="1" ht="27.75" customHeight="1">
      <c r="A103" s="395">
        <v>99</v>
      </c>
      <c r="B103" s="395" t="s">
        <v>1251</v>
      </c>
      <c r="C103" s="396" t="s">
        <v>1264</v>
      </c>
      <c r="D103" s="396">
        <v>1984</v>
      </c>
      <c r="E103" s="396">
        <v>10</v>
      </c>
      <c r="F103" s="396" t="s">
        <v>1330</v>
      </c>
      <c r="G103" s="396">
        <v>29.9</v>
      </c>
      <c r="H103" s="397">
        <v>0.8</v>
      </c>
      <c r="I103" s="397">
        <f t="shared" si="3"/>
        <v>9.600000000000001</v>
      </c>
      <c r="J103" s="287"/>
      <c r="K103" s="287"/>
      <c r="L103" s="287"/>
      <c r="M103" s="287"/>
      <c r="N103" s="287"/>
      <c r="O103" s="287"/>
      <c r="P103" s="287"/>
    </row>
    <row r="104" spans="1:16" s="398" customFormat="1" ht="15.75" customHeight="1">
      <c r="A104" s="395">
        <v>100</v>
      </c>
      <c r="B104" s="395" t="s">
        <v>1265</v>
      </c>
      <c r="C104" s="396" t="s">
        <v>1264</v>
      </c>
      <c r="D104" s="396">
        <v>1988</v>
      </c>
      <c r="E104" s="396">
        <v>10</v>
      </c>
      <c r="F104" s="396" t="s">
        <v>1330</v>
      </c>
      <c r="G104" s="396">
        <v>29.9</v>
      </c>
      <c r="H104" s="397">
        <v>0.8</v>
      </c>
      <c r="I104" s="397">
        <f t="shared" si="3"/>
        <v>9.600000000000001</v>
      </c>
      <c r="J104" s="287"/>
      <c r="K104" s="287"/>
      <c r="L104" s="287"/>
      <c r="M104" s="287"/>
      <c r="N104" s="287"/>
      <c r="O104" s="287"/>
      <c r="P104" s="287"/>
    </row>
    <row r="105" spans="1:16" s="398" customFormat="1" ht="15.75" customHeight="1">
      <c r="A105" s="395">
        <v>101</v>
      </c>
      <c r="B105" s="395" t="s">
        <v>1295</v>
      </c>
      <c r="C105" s="396" t="s">
        <v>1270</v>
      </c>
      <c r="D105" s="396">
        <v>1994</v>
      </c>
      <c r="E105" s="396">
        <v>10</v>
      </c>
      <c r="F105" s="396" t="s">
        <v>1330</v>
      </c>
      <c r="G105" s="396">
        <v>7.3</v>
      </c>
      <c r="H105" s="408">
        <v>0.4</v>
      </c>
      <c r="I105" s="405">
        <f t="shared" si="3"/>
        <v>4.800000000000001</v>
      </c>
      <c r="J105" s="287"/>
      <c r="K105" s="287"/>
      <c r="L105" s="287"/>
      <c r="M105" s="287"/>
      <c r="N105" s="287"/>
      <c r="O105" s="287"/>
      <c r="P105" s="287"/>
    </row>
    <row r="106" spans="1:16" s="398" customFormat="1" ht="15.75" customHeight="1">
      <c r="A106" s="395">
        <v>102</v>
      </c>
      <c r="B106" s="395" t="s">
        <v>1269</v>
      </c>
      <c r="C106" s="396" t="s">
        <v>1334</v>
      </c>
      <c r="D106" s="396">
        <v>1990</v>
      </c>
      <c r="E106" s="396">
        <v>10</v>
      </c>
      <c r="F106" s="396" t="s">
        <v>1330</v>
      </c>
      <c r="G106" s="396">
        <v>7.3</v>
      </c>
      <c r="H106" s="408">
        <v>0.4</v>
      </c>
      <c r="I106" s="405">
        <f t="shared" si="3"/>
        <v>4.800000000000001</v>
      </c>
      <c r="J106" s="287"/>
      <c r="K106" s="287"/>
      <c r="L106" s="287"/>
      <c r="M106" s="287"/>
      <c r="N106" s="287"/>
      <c r="O106" s="287"/>
      <c r="P106" s="287"/>
    </row>
    <row r="107" spans="1:16" s="398" customFormat="1" ht="15.75" customHeight="1">
      <c r="A107" s="395">
        <v>103</v>
      </c>
      <c r="B107" s="409" t="s">
        <v>1269</v>
      </c>
      <c r="C107" s="396" t="s">
        <v>1270</v>
      </c>
      <c r="D107" s="410">
        <v>2010</v>
      </c>
      <c r="E107" s="410">
        <v>10</v>
      </c>
      <c r="F107" s="396" t="s">
        <v>1330</v>
      </c>
      <c r="G107" s="396">
        <v>15.5</v>
      </c>
      <c r="H107" s="397">
        <v>0.65</v>
      </c>
      <c r="I107" s="397">
        <f t="shared" si="3"/>
        <v>7.800000000000001</v>
      </c>
      <c r="J107" s="287"/>
      <c r="K107" s="287"/>
      <c r="L107" s="287"/>
      <c r="M107" s="287"/>
      <c r="N107" s="287"/>
      <c r="O107" s="287"/>
      <c r="P107" s="287"/>
    </row>
    <row r="108" spans="1:16" s="398" customFormat="1" ht="15.75" customHeight="1">
      <c r="A108" s="395">
        <v>104</v>
      </c>
      <c r="B108" s="395" t="s">
        <v>1295</v>
      </c>
      <c r="C108" s="396" t="s">
        <v>1270</v>
      </c>
      <c r="D108" s="396">
        <v>1985</v>
      </c>
      <c r="E108" s="396">
        <v>10</v>
      </c>
      <c r="F108" s="396" t="s">
        <v>1330</v>
      </c>
      <c r="G108" s="396">
        <v>7.3</v>
      </c>
      <c r="H108" s="408">
        <v>0.4</v>
      </c>
      <c r="I108" s="405">
        <f t="shared" si="3"/>
        <v>4.800000000000001</v>
      </c>
      <c r="J108" s="287"/>
      <c r="K108" s="287"/>
      <c r="L108" s="287"/>
      <c r="M108" s="287"/>
      <c r="N108" s="287"/>
      <c r="O108" s="287"/>
      <c r="P108" s="287"/>
    </row>
    <row r="109" spans="1:16" s="398" customFormat="1" ht="15.75" customHeight="1">
      <c r="A109" s="395">
        <v>105</v>
      </c>
      <c r="B109" s="395" t="s">
        <v>1335</v>
      </c>
      <c r="C109" s="396" t="s">
        <v>1267</v>
      </c>
      <c r="D109" s="396">
        <v>1958</v>
      </c>
      <c r="E109" s="396">
        <v>10</v>
      </c>
      <c r="F109" s="396" t="s">
        <v>1330</v>
      </c>
      <c r="G109" s="396"/>
      <c r="H109" s="397">
        <v>0.30000000000000004</v>
      </c>
      <c r="I109" s="397">
        <f t="shared" si="3"/>
        <v>3.6000000000000005</v>
      </c>
      <c r="J109" s="287"/>
      <c r="K109" s="287"/>
      <c r="L109" s="287"/>
      <c r="M109" s="287"/>
      <c r="N109" s="287"/>
      <c r="O109" s="287"/>
      <c r="P109" s="287"/>
    </row>
    <row r="110" spans="1:16" s="398" customFormat="1" ht="15.75" customHeight="1">
      <c r="A110" s="395">
        <v>106</v>
      </c>
      <c r="B110" s="395" t="s">
        <v>1297</v>
      </c>
      <c r="C110" s="396" t="s">
        <v>1267</v>
      </c>
      <c r="D110" s="396">
        <v>1986</v>
      </c>
      <c r="E110" s="396">
        <v>10</v>
      </c>
      <c r="F110" s="396" t="s">
        <v>1330</v>
      </c>
      <c r="G110" s="396"/>
      <c r="H110" s="397">
        <v>0.30000000000000004</v>
      </c>
      <c r="I110" s="397">
        <f t="shared" si="3"/>
        <v>3.6000000000000005</v>
      </c>
      <c r="J110" s="287"/>
      <c r="K110" s="287"/>
      <c r="L110" s="287"/>
      <c r="M110" s="287"/>
      <c r="N110" s="287"/>
      <c r="O110" s="287"/>
      <c r="P110" s="287"/>
    </row>
    <row r="111" spans="1:16" s="398" customFormat="1" ht="15.75" customHeight="1">
      <c r="A111" s="395">
        <v>107</v>
      </c>
      <c r="B111" s="395" t="s">
        <v>1336</v>
      </c>
      <c r="C111" s="396" t="s">
        <v>1267</v>
      </c>
      <c r="D111" s="396">
        <v>1977</v>
      </c>
      <c r="E111" s="396">
        <v>10</v>
      </c>
      <c r="F111" s="396" t="s">
        <v>1330</v>
      </c>
      <c r="G111" s="396"/>
      <c r="H111" s="397">
        <v>0.30000000000000004</v>
      </c>
      <c r="I111" s="397">
        <f t="shared" si="3"/>
        <v>3.6000000000000005</v>
      </c>
      <c r="J111" s="287"/>
      <c r="K111" s="287"/>
      <c r="L111" s="287"/>
      <c r="M111" s="287"/>
      <c r="N111" s="287"/>
      <c r="O111" s="287"/>
      <c r="P111" s="287"/>
    </row>
    <row r="112" spans="1:16" s="398" customFormat="1" ht="15.75" customHeight="1">
      <c r="A112" s="395">
        <v>108</v>
      </c>
      <c r="B112" s="395" t="s">
        <v>1279</v>
      </c>
      <c r="C112" s="396" t="s">
        <v>1337</v>
      </c>
      <c r="D112" s="396">
        <v>1992</v>
      </c>
      <c r="E112" s="396">
        <v>10</v>
      </c>
      <c r="F112" s="396" t="s">
        <v>1330</v>
      </c>
      <c r="G112" s="396" t="s">
        <v>1338</v>
      </c>
      <c r="H112" s="397">
        <v>0.8</v>
      </c>
      <c r="I112" s="397">
        <f t="shared" si="3"/>
        <v>9.600000000000001</v>
      </c>
      <c r="J112" s="287"/>
      <c r="K112" s="287"/>
      <c r="L112" s="287"/>
      <c r="M112" s="287"/>
      <c r="N112" s="287"/>
      <c r="O112" s="287"/>
      <c r="P112" s="287"/>
    </row>
    <row r="113" spans="1:16" s="398" customFormat="1" ht="27.75" customHeight="1">
      <c r="A113" s="395">
        <v>109</v>
      </c>
      <c r="B113" s="395" t="s">
        <v>1260</v>
      </c>
      <c r="C113" s="396" t="s">
        <v>1339</v>
      </c>
      <c r="D113" s="396">
        <v>1987</v>
      </c>
      <c r="E113" s="396">
        <v>10</v>
      </c>
      <c r="F113" s="396" t="s">
        <v>1340</v>
      </c>
      <c r="G113" s="396" t="s">
        <v>1341</v>
      </c>
      <c r="H113" s="397">
        <v>0.65</v>
      </c>
      <c r="I113" s="397">
        <f t="shared" si="3"/>
        <v>7.800000000000001</v>
      </c>
      <c r="J113" s="287"/>
      <c r="K113" s="287"/>
      <c r="L113" s="287"/>
      <c r="M113" s="287"/>
      <c r="N113" s="287"/>
      <c r="O113" s="287"/>
      <c r="P113" s="287"/>
    </row>
    <row r="114" spans="1:16" s="398" customFormat="1" ht="36" customHeight="1">
      <c r="A114" s="395">
        <v>110</v>
      </c>
      <c r="B114" s="409" t="s">
        <v>1301</v>
      </c>
      <c r="C114" s="402" t="s">
        <v>1329</v>
      </c>
      <c r="D114" s="402">
        <v>1994</v>
      </c>
      <c r="E114" s="395">
        <v>10</v>
      </c>
      <c r="F114" s="402" t="s">
        <v>1342</v>
      </c>
      <c r="G114" s="402">
        <v>6.7</v>
      </c>
      <c r="H114" s="408">
        <v>0.4</v>
      </c>
      <c r="I114" s="405">
        <f t="shared" si="3"/>
        <v>4.800000000000001</v>
      </c>
      <c r="J114" s="406"/>
      <c r="K114" s="407"/>
      <c r="L114" s="407"/>
      <c r="M114" s="407"/>
      <c r="N114" s="407"/>
      <c r="O114" s="407"/>
      <c r="P114" s="406"/>
    </row>
    <row r="115" spans="1:16" s="398" customFormat="1" ht="27.75" customHeight="1">
      <c r="A115" s="395">
        <v>111</v>
      </c>
      <c r="B115" s="409" t="s">
        <v>1301</v>
      </c>
      <c r="C115" s="402" t="s">
        <v>1343</v>
      </c>
      <c r="D115" s="402">
        <v>1996</v>
      </c>
      <c r="E115" s="395">
        <v>10</v>
      </c>
      <c r="F115" s="402" t="s">
        <v>1342</v>
      </c>
      <c r="G115" s="402">
        <v>6.7</v>
      </c>
      <c r="H115" s="408">
        <v>0.4</v>
      </c>
      <c r="I115" s="405">
        <f t="shared" si="3"/>
        <v>4.800000000000001</v>
      </c>
      <c r="J115" s="406"/>
      <c r="K115" s="407"/>
      <c r="L115" s="407"/>
      <c r="M115" s="407"/>
      <c r="N115" s="407"/>
      <c r="O115" s="407"/>
      <c r="P115" s="406"/>
    </row>
    <row r="116" spans="1:16" s="398" customFormat="1" ht="27.75" customHeight="1">
      <c r="A116" s="395">
        <v>112</v>
      </c>
      <c r="B116" s="409" t="s">
        <v>1244</v>
      </c>
      <c r="C116" s="396" t="s">
        <v>1245</v>
      </c>
      <c r="D116" s="396">
        <v>2001</v>
      </c>
      <c r="E116" s="396">
        <v>10</v>
      </c>
      <c r="F116" s="396" t="s">
        <v>1342</v>
      </c>
      <c r="G116" s="396">
        <v>17.8</v>
      </c>
      <c r="H116" s="397">
        <v>0.30000000000000004</v>
      </c>
      <c r="I116" s="397">
        <f t="shared" si="3"/>
        <v>3.6000000000000005</v>
      </c>
      <c r="J116" s="287"/>
      <c r="K116" s="287"/>
      <c r="L116" s="287"/>
      <c r="M116" s="287"/>
      <c r="N116" s="287"/>
      <c r="O116" s="287"/>
      <c r="P116" s="287"/>
    </row>
    <row r="117" spans="1:16" s="398" customFormat="1" ht="27.75" customHeight="1">
      <c r="A117" s="395">
        <v>113</v>
      </c>
      <c r="B117" s="409" t="s">
        <v>1247</v>
      </c>
      <c r="C117" s="402" t="s">
        <v>1248</v>
      </c>
      <c r="D117" s="402">
        <v>2001</v>
      </c>
      <c r="E117" s="395">
        <v>10</v>
      </c>
      <c r="F117" s="402" t="s">
        <v>1342</v>
      </c>
      <c r="G117" s="402">
        <v>17</v>
      </c>
      <c r="H117" s="405">
        <v>0.30000000000000004</v>
      </c>
      <c r="I117" s="405">
        <f t="shared" si="3"/>
        <v>3.6000000000000005</v>
      </c>
      <c r="J117" s="406"/>
      <c r="K117" s="407"/>
      <c r="L117" s="407"/>
      <c r="M117" s="407"/>
      <c r="N117" s="407"/>
      <c r="O117" s="407"/>
      <c r="P117" s="406"/>
    </row>
    <row r="118" spans="1:16" s="398" customFormat="1" ht="27.75" customHeight="1">
      <c r="A118" s="395">
        <v>114</v>
      </c>
      <c r="B118" s="409" t="s">
        <v>1247</v>
      </c>
      <c r="C118" s="402" t="s">
        <v>1248</v>
      </c>
      <c r="D118" s="402">
        <v>2000</v>
      </c>
      <c r="E118" s="395">
        <v>10</v>
      </c>
      <c r="F118" s="402" t="s">
        <v>1342</v>
      </c>
      <c r="G118" s="402">
        <v>17</v>
      </c>
      <c r="H118" s="405">
        <v>0.30000000000000004</v>
      </c>
      <c r="I118" s="405">
        <f t="shared" si="3"/>
        <v>3.6000000000000005</v>
      </c>
      <c r="J118" s="406"/>
      <c r="K118" s="407"/>
      <c r="L118" s="407"/>
      <c r="M118" s="407"/>
      <c r="N118" s="407"/>
      <c r="O118" s="407"/>
      <c r="P118" s="406"/>
    </row>
    <row r="119" spans="1:16" s="398" customFormat="1" ht="27.75" customHeight="1">
      <c r="A119" s="395">
        <v>115</v>
      </c>
      <c r="B119" s="409" t="s">
        <v>1247</v>
      </c>
      <c r="C119" s="402" t="s">
        <v>1248</v>
      </c>
      <c r="D119" s="402">
        <v>2003</v>
      </c>
      <c r="E119" s="395">
        <v>10</v>
      </c>
      <c r="F119" s="402" t="s">
        <v>1342</v>
      </c>
      <c r="G119" s="402">
        <v>17</v>
      </c>
      <c r="H119" s="405">
        <v>0.30000000000000004</v>
      </c>
      <c r="I119" s="405">
        <f t="shared" si="3"/>
        <v>3.6000000000000005</v>
      </c>
      <c r="J119" s="406"/>
      <c r="K119" s="407"/>
      <c r="L119" s="407"/>
      <c r="M119" s="407"/>
      <c r="N119" s="407"/>
      <c r="O119" s="407"/>
      <c r="P119" s="406"/>
    </row>
    <row r="120" spans="1:16" s="398" customFormat="1" ht="15.75" customHeight="1">
      <c r="A120" s="395">
        <v>116</v>
      </c>
      <c r="B120" s="409" t="s">
        <v>1247</v>
      </c>
      <c r="C120" s="402" t="s">
        <v>1248</v>
      </c>
      <c r="D120" s="402">
        <v>2003</v>
      </c>
      <c r="E120" s="395">
        <v>10</v>
      </c>
      <c r="F120" s="402" t="s">
        <v>1342</v>
      </c>
      <c r="G120" s="402">
        <v>17</v>
      </c>
      <c r="H120" s="405">
        <v>0.30000000000000004</v>
      </c>
      <c r="I120" s="405">
        <f t="shared" si="3"/>
        <v>3.6000000000000005</v>
      </c>
      <c r="J120" s="406"/>
      <c r="K120" s="407"/>
      <c r="L120" s="407"/>
      <c r="M120" s="407"/>
      <c r="N120" s="407"/>
      <c r="O120" s="407"/>
      <c r="P120" s="406"/>
    </row>
    <row r="121" spans="1:16" s="398" customFormat="1" ht="15.75" customHeight="1">
      <c r="A121" s="395">
        <v>117</v>
      </c>
      <c r="B121" s="409" t="s">
        <v>1247</v>
      </c>
      <c r="C121" s="402" t="s">
        <v>1248</v>
      </c>
      <c r="D121" s="402">
        <v>2003</v>
      </c>
      <c r="E121" s="395">
        <v>10</v>
      </c>
      <c r="F121" s="402" t="s">
        <v>1342</v>
      </c>
      <c r="G121" s="402">
        <v>17</v>
      </c>
      <c r="H121" s="405">
        <v>0.30000000000000004</v>
      </c>
      <c r="I121" s="405">
        <f t="shared" si="3"/>
        <v>3.6000000000000005</v>
      </c>
      <c r="J121" s="406"/>
      <c r="K121" s="407"/>
      <c r="L121" s="407"/>
      <c r="M121" s="407"/>
      <c r="N121" s="407"/>
      <c r="O121" s="407"/>
      <c r="P121" s="406"/>
    </row>
    <row r="122" spans="1:16" s="398" customFormat="1" ht="27.75" customHeight="1">
      <c r="A122" s="395">
        <v>118</v>
      </c>
      <c r="B122" s="409" t="s">
        <v>1247</v>
      </c>
      <c r="C122" s="402" t="s">
        <v>1248</v>
      </c>
      <c r="D122" s="402">
        <v>2004</v>
      </c>
      <c r="E122" s="395">
        <v>10</v>
      </c>
      <c r="F122" s="402" t="s">
        <v>1342</v>
      </c>
      <c r="G122" s="402">
        <v>17</v>
      </c>
      <c r="H122" s="405">
        <v>0.30000000000000004</v>
      </c>
      <c r="I122" s="405">
        <f t="shared" si="3"/>
        <v>3.6000000000000005</v>
      </c>
      <c r="J122" s="406"/>
      <c r="K122" s="407"/>
      <c r="L122" s="407"/>
      <c r="M122" s="407"/>
      <c r="N122" s="407"/>
      <c r="O122" s="407"/>
      <c r="P122" s="406"/>
    </row>
    <row r="123" spans="1:16" s="398" customFormat="1" ht="27.75" customHeight="1">
      <c r="A123" s="395">
        <v>119</v>
      </c>
      <c r="B123" s="409" t="s">
        <v>1344</v>
      </c>
      <c r="C123" s="402" t="s">
        <v>1345</v>
      </c>
      <c r="D123" s="402">
        <v>1988</v>
      </c>
      <c r="E123" s="395">
        <v>10</v>
      </c>
      <c r="F123" s="402" t="s">
        <v>1342</v>
      </c>
      <c r="G123" s="402">
        <v>25</v>
      </c>
      <c r="H123" s="408">
        <v>0.8</v>
      </c>
      <c r="I123" s="405">
        <f t="shared" si="3"/>
        <v>9.600000000000001</v>
      </c>
      <c r="J123" s="406"/>
      <c r="K123" s="407"/>
      <c r="L123" s="407"/>
      <c r="M123" s="407"/>
      <c r="N123" s="407"/>
      <c r="O123" s="407"/>
      <c r="P123" s="406"/>
    </row>
    <row r="124" spans="1:16" s="398" customFormat="1" ht="24.75" customHeight="1">
      <c r="A124" s="395">
        <v>120</v>
      </c>
      <c r="B124" s="409" t="s">
        <v>1252</v>
      </c>
      <c r="C124" s="402" t="s">
        <v>1315</v>
      </c>
      <c r="D124" s="402">
        <v>1992</v>
      </c>
      <c r="E124" s="395">
        <v>10</v>
      </c>
      <c r="F124" s="402" t="s">
        <v>1342</v>
      </c>
      <c r="G124" s="402">
        <v>26</v>
      </c>
      <c r="H124" s="408">
        <v>0.8</v>
      </c>
      <c r="I124" s="405">
        <f t="shared" si="3"/>
        <v>9.600000000000001</v>
      </c>
      <c r="J124" s="406"/>
      <c r="K124" s="407"/>
      <c r="L124" s="407"/>
      <c r="M124" s="407"/>
      <c r="N124" s="407"/>
      <c r="O124" s="407"/>
      <c r="P124" s="406"/>
    </row>
    <row r="125" spans="1:16" s="398" customFormat="1" ht="27.75" customHeight="1">
      <c r="A125" s="395">
        <v>121</v>
      </c>
      <c r="B125" s="409" t="s">
        <v>1258</v>
      </c>
      <c r="C125" s="402" t="s">
        <v>1346</v>
      </c>
      <c r="D125" s="402">
        <v>1990</v>
      </c>
      <c r="E125" s="395">
        <v>10</v>
      </c>
      <c r="F125" s="402" t="s">
        <v>1342</v>
      </c>
      <c r="G125" s="402">
        <v>34.6</v>
      </c>
      <c r="H125" s="408">
        <v>0.85</v>
      </c>
      <c r="I125" s="405">
        <f t="shared" si="3"/>
        <v>10.2</v>
      </c>
      <c r="J125" s="406"/>
      <c r="K125" s="407"/>
      <c r="L125" s="407"/>
      <c r="M125" s="407"/>
      <c r="N125" s="407"/>
      <c r="O125" s="407"/>
      <c r="P125" s="406"/>
    </row>
    <row r="126" spans="1:16" s="398" customFormat="1" ht="27.75" customHeight="1">
      <c r="A126" s="395">
        <v>122</v>
      </c>
      <c r="B126" s="409" t="s">
        <v>1347</v>
      </c>
      <c r="C126" s="402" t="s">
        <v>1348</v>
      </c>
      <c r="D126" s="402">
        <v>1982</v>
      </c>
      <c r="E126" s="395">
        <v>10</v>
      </c>
      <c r="F126" s="402" t="s">
        <v>1342</v>
      </c>
      <c r="G126" s="402">
        <v>32.2</v>
      </c>
      <c r="H126" s="408">
        <v>0.8</v>
      </c>
      <c r="I126" s="405">
        <f t="shared" si="3"/>
        <v>9.600000000000001</v>
      </c>
      <c r="J126" s="406"/>
      <c r="K126" s="407"/>
      <c r="L126" s="407"/>
      <c r="M126" s="407"/>
      <c r="N126" s="407"/>
      <c r="O126" s="407"/>
      <c r="P126" s="406"/>
    </row>
    <row r="127" spans="1:16" s="398" customFormat="1" ht="27.75" customHeight="1">
      <c r="A127" s="395">
        <v>123</v>
      </c>
      <c r="B127" s="409" t="s">
        <v>1263</v>
      </c>
      <c r="C127" s="402" t="s">
        <v>1349</v>
      </c>
      <c r="D127" s="402">
        <v>1990</v>
      </c>
      <c r="E127" s="395">
        <v>10</v>
      </c>
      <c r="F127" s="402" t="s">
        <v>1342</v>
      </c>
      <c r="G127" s="402">
        <v>26.2</v>
      </c>
      <c r="H127" s="408">
        <v>0.8</v>
      </c>
      <c r="I127" s="405">
        <f t="shared" si="3"/>
        <v>9.600000000000001</v>
      </c>
      <c r="J127" s="406"/>
      <c r="K127" s="407"/>
      <c r="L127" s="407"/>
      <c r="M127" s="407"/>
      <c r="N127" s="407"/>
      <c r="O127" s="407"/>
      <c r="P127" s="406"/>
    </row>
    <row r="128" spans="1:16" s="398" customFormat="1" ht="15.75" customHeight="1">
      <c r="A128" s="395">
        <v>124</v>
      </c>
      <c r="B128" s="409" t="s">
        <v>1265</v>
      </c>
      <c r="C128" s="402" t="s">
        <v>1264</v>
      </c>
      <c r="D128" s="402">
        <v>1981</v>
      </c>
      <c r="E128" s="395">
        <v>10</v>
      </c>
      <c r="F128" s="402" t="s">
        <v>1342</v>
      </c>
      <c r="G128" s="402">
        <v>29.9</v>
      </c>
      <c r="H128" s="408">
        <v>0.8</v>
      </c>
      <c r="I128" s="405">
        <f t="shared" si="3"/>
        <v>9.600000000000001</v>
      </c>
      <c r="J128" s="406"/>
      <c r="K128" s="407"/>
      <c r="L128" s="407"/>
      <c r="M128" s="407"/>
      <c r="N128" s="407"/>
      <c r="O128" s="407"/>
      <c r="P128" s="406"/>
    </row>
    <row r="129" spans="1:16" s="398" customFormat="1" ht="15.75" customHeight="1">
      <c r="A129" s="395">
        <v>125</v>
      </c>
      <c r="B129" s="409" t="s">
        <v>1265</v>
      </c>
      <c r="C129" s="402" t="s">
        <v>1264</v>
      </c>
      <c r="D129" s="402">
        <v>1979</v>
      </c>
      <c r="E129" s="395">
        <v>10</v>
      </c>
      <c r="F129" s="402" t="s">
        <v>1342</v>
      </c>
      <c r="G129" s="402">
        <v>29.9</v>
      </c>
      <c r="H129" s="408">
        <v>0.8</v>
      </c>
      <c r="I129" s="405">
        <f t="shared" si="3"/>
        <v>9.600000000000001</v>
      </c>
      <c r="J129" s="406"/>
      <c r="K129" s="407"/>
      <c r="L129" s="407"/>
      <c r="M129" s="407"/>
      <c r="N129" s="407"/>
      <c r="O129" s="407"/>
      <c r="P129" s="406"/>
    </row>
    <row r="130" spans="1:16" s="398" customFormat="1" ht="24.75" customHeight="1">
      <c r="A130" s="395">
        <v>126</v>
      </c>
      <c r="B130" s="409" t="s">
        <v>1265</v>
      </c>
      <c r="C130" s="402" t="s">
        <v>1348</v>
      </c>
      <c r="D130" s="402" t="s">
        <v>1350</v>
      </c>
      <c r="E130" s="395">
        <v>10</v>
      </c>
      <c r="F130" s="402" t="s">
        <v>1342</v>
      </c>
      <c r="G130" s="402">
        <v>32.2</v>
      </c>
      <c r="H130" s="408">
        <v>0.8</v>
      </c>
      <c r="I130" s="405">
        <f t="shared" si="3"/>
        <v>9.600000000000001</v>
      </c>
      <c r="J130" s="406"/>
      <c r="K130" s="407"/>
      <c r="L130" s="407"/>
      <c r="M130" s="407"/>
      <c r="N130" s="407"/>
      <c r="O130" s="407"/>
      <c r="P130" s="406"/>
    </row>
    <row r="131" spans="1:16" s="398" customFormat="1" ht="15.75" customHeight="1">
      <c r="A131" s="395">
        <v>127</v>
      </c>
      <c r="B131" s="409" t="s">
        <v>1265</v>
      </c>
      <c r="C131" s="402" t="s">
        <v>1264</v>
      </c>
      <c r="D131" s="402">
        <v>1989</v>
      </c>
      <c r="E131" s="395">
        <v>10</v>
      </c>
      <c r="F131" s="402" t="s">
        <v>1342</v>
      </c>
      <c r="G131" s="402">
        <v>29.9</v>
      </c>
      <c r="H131" s="408">
        <v>0.8</v>
      </c>
      <c r="I131" s="405">
        <f t="shared" si="3"/>
        <v>9.600000000000001</v>
      </c>
      <c r="J131" s="406"/>
      <c r="K131" s="407"/>
      <c r="L131" s="407"/>
      <c r="M131" s="407"/>
      <c r="N131" s="407"/>
      <c r="O131" s="407"/>
      <c r="P131" s="406"/>
    </row>
    <row r="132" spans="1:16" s="398" customFormat="1" ht="15.75" customHeight="1">
      <c r="A132" s="395">
        <v>128</v>
      </c>
      <c r="B132" s="409" t="s">
        <v>1265</v>
      </c>
      <c r="C132" s="402" t="s">
        <v>1264</v>
      </c>
      <c r="D132" s="402">
        <v>1989</v>
      </c>
      <c r="E132" s="395">
        <v>10</v>
      </c>
      <c r="F132" s="402" t="s">
        <v>1342</v>
      </c>
      <c r="G132" s="402">
        <v>29.9</v>
      </c>
      <c r="H132" s="408">
        <v>0.8</v>
      </c>
      <c r="I132" s="405">
        <f t="shared" si="3"/>
        <v>9.600000000000001</v>
      </c>
      <c r="J132" s="406"/>
      <c r="K132" s="407"/>
      <c r="L132" s="407"/>
      <c r="M132" s="407"/>
      <c r="N132" s="407"/>
      <c r="O132" s="407"/>
      <c r="P132" s="406"/>
    </row>
    <row r="133" spans="1:16" s="398" customFormat="1" ht="15.75" customHeight="1">
      <c r="A133" s="395">
        <v>129</v>
      </c>
      <c r="B133" s="409" t="s">
        <v>1265</v>
      </c>
      <c r="C133" s="402" t="s">
        <v>1264</v>
      </c>
      <c r="D133" s="402">
        <v>1988</v>
      </c>
      <c r="E133" s="395">
        <v>10</v>
      </c>
      <c r="F133" s="402" t="s">
        <v>1342</v>
      </c>
      <c r="G133" s="402">
        <v>29.9</v>
      </c>
      <c r="H133" s="408">
        <v>0.8</v>
      </c>
      <c r="I133" s="405">
        <f t="shared" si="3"/>
        <v>9.600000000000001</v>
      </c>
      <c r="J133" s="406"/>
      <c r="K133" s="407"/>
      <c r="L133" s="407"/>
      <c r="M133" s="407"/>
      <c r="N133" s="407"/>
      <c r="O133" s="407"/>
      <c r="P133" s="406"/>
    </row>
    <row r="134" spans="1:16" s="398" customFormat="1" ht="15.75" customHeight="1">
      <c r="A134" s="395">
        <v>130</v>
      </c>
      <c r="B134" s="409" t="s">
        <v>1260</v>
      </c>
      <c r="C134" s="402" t="s">
        <v>1339</v>
      </c>
      <c r="D134" s="402">
        <v>1987</v>
      </c>
      <c r="E134" s="395">
        <v>10</v>
      </c>
      <c r="F134" s="402" t="s">
        <v>1342</v>
      </c>
      <c r="G134" s="402" t="s">
        <v>1341</v>
      </c>
      <c r="H134" s="408">
        <v>0.65</v>
      </c>
      <c r="I134" s="405">
        <f t="shared" si="3"/>
        <v>7.800000000000001</v>
      </c>
      <c r="J134" s="406"/>
      <c r="K134" s="407"/>
      <c r="L134" s="407"/>
      <c r="M134" s="407"/>
      <c r="N134" s="407"/>
      <c r="O134" s="407"/>
      <c r="P134" s="406"/>
    </row>
    <row r="135" spans="1:16" s="398" customFormat="1" ht="27.75" customHeight="1">
      <c r="A135" s="395">
        <v>131</v>
      </c>
      <c r="B135" s="409" t="s">
        <v>1351</v>
      </c>
      <c r="C135" s="402" t="s">
        <v>1352</v>
      </c>
      <c r="D135" s="402">
        <v>1984</v>
      </c>
      <c r="E135" s="395">
        <v>10</v>
      </c>
      <c r="F135" s="402" t="s">
        <v>1342</v>
      </c>
      <c r="G135" s="402" t="s">
        <v>1353</v>
      </c>
      <c r="H135" s="408">
        <v>0.8</v>
      </c>
      <c r="I135" s="405">
        <f t="shared" si="3"/>
        <v>9.600000000000001</v>
      </c>
      <c r="J135" s="406"/>
      <c r="K135" s="407"/>
      <c r="L135" s="407"/>
      <c r="M135" s="407"/>
      <c r="N135" s="407"/>
      <c r="O135" s="407"/>
      <c r="P135" s="406"/>
    </row>
    <row r="136" spans="1:16" s="398" customFormat="1" ht="27.75" customHeight="1">
      <c r="A136" s="395">
        <v>132</v>
      </c>
      <c r="B136" s="409" t="s">
        <v>1354</v>
      </c>
      <c r="C136" s="402" t="s">
        <v>1355</v>
      </c>
      <c r="D136" s="402">
        <v>2011</v>
      </c>
      <c r="E136" s="395">
        <v>10</v>
      </c>
      <c r="F136" s="402" t="s">
        <v>1342</v>
      </c>
      <c r="G136" s="402">
        <v>20.2</v>
      </c>
      <c r="H136" s="408">
        <v>0.8</v>
      </c>
      <c r="I136" s="405">
        <v>9.6</v>
      </c>
      <c r="J136" s="406"/>
      <c r="K136" s="407"/>
      <c r="L136" s="407"/>
      <c r="M136" s="407"/>
      <c r="N136" s="407"/>
      <c r="O136" s="407"/>
      <c r="P136" s="406"/>
    </row>
    <row r="137" spans="1:16" s="398" customFormat="1" ht="27.75" customHeight="1">
      <c r="A137" s="395">
        <v>133</v>
      </c>
      <c r="B137" s="409" t="s">
        <v>1289</v>
      </c>
      <c r="C137" s="402" t="s">
        <v>1356</v>
      </c>
      <c r="D137" s="402">
        <v>2013</v>
      </c>
      <c r="E137" s="395">
        <v>10</v>
      </c>
      <c r="F137" s="402" t="s">
        <v>1342</v>
      </c>
      <c r="G137" s="402">
        <v>11.63</v>
      </c>
      <c r="H137" s="408">
        <v>0.30000000000000004</v>
      </c>
      <c r="I137" s="405">
        <v>3.6</v>
      </c>
      <c r="J137" s="406"/>
      <c r="K137" s="407"/>
      <c r="L137" s="407"/>
      <c r="M137" s="407"/>
      <c r="N137" s="407"/>
      <c r="O137" s="407"/>
      <c r="P137" s="406"/>
    </row>
    <row r="138" spans="1:16" s="398" customFormat="1" ht="27.75" customHeight="1">
      <c r="A138" s="395">
        <v>134</v>
      </c>
      <c r="B138" s="409" t="s">
        <v>1357</v>
      </c>
      <c r="C138" s="402" t="s">
        <v>1358</v>
      </c>
      <c r="D138" s="402">
        <v>2003</v>
      </c>
      <c r="E138" s="395">
        <v>10</v>
      </c>
      <c r="F138" s="402" t="s">
        <v>1342</v>
      </c>
      <c r="G138" s="402">
        <v>8.3</v>
      </c>
      <c r="H138" s="408">
        <v>0.45</v>
      </c>
      <c r="I138" s="405">
        <v>5.4</v>
      </c>
      <c r="J138" s="406"/>
      <c r="K138" s="407"/>
      <c r="L138" s="407"/>
      <c r="M138" s="407"/>
      <c r="N138" s="407"/>
      <c r="O138" s="407"/>
      <c r="P138" s="406"/>
    </row>
    <row r="139" spans="1:16" s="398" customFormat="1" ht="27.75" customHeight="1">
      <c r="A139" s="395">
        <v>135</v>
      </c>
      <c r="B139" s="409" t="s">
        <v>1256</v>
      </c>
      <c r="C139" s="402" t="s">
        <v>1257</v>
      </c>
      <c r="D139" s="402">
        <v>2013</v>
      </c>
      <c r="E139" s="395">
        <v>10</v>
      </c>
      <c r="F139" s="402" t="s">
        <v>1342</v>
      </c>
      <c r="G139" s="402">
        <v>17.4</v>
      </c>
      <c r="H139" s="408">
        <v>0.8</v>
      </c>
      <c r="I139" s="405">
        <f aca="true" t="shared" si="4" ref="I139:I155">H139*12</f>
        <v>9.600000000000001</v>
      </c>
      <c r="J139" s="406"/>
      <c r="K139" s="407"/>
      <c r="L139" s="407"/>
      <c r="M139" s="407"/>
      <c r="N139" s="407"/>
      <c r="O139" s="407"/>
      <c r="P139" s="406"/>
    </row>
    <row r="140" spans="1:16" s="398" customFormat="1" ht="27.75" customHeight="1">
      <c r="A140" s="395">
        <v>136</v>
      </c>
      <c r="B140" s="409" t="s">
        <v>1256</v>
      </c>
      <c r="C140" s="402" t="s">
        <v>1257</v>
      </c>
      <c r="D140" s="402">
        <v>2013</v>
      </c>
      <c r="E140" s="395">
        <v>10</v>
      </c>
      <c r="F140" s="402" t="s">
        <v>1342</v>
      </c>
      <c r="G140" s="402">
        <v>17.4</v>
      </c>
      <c r="H140" s="408">
        <v>0.8</v>
      </c>
      <c r="I140" s="405">
        <f t="shared" si="4"/>
        <v>9.600000000000001</v>
      </c>
      <c r="J140" s="406"/>
      <c r="K140" s="407"/>
      <c r="L140" s="407"/>
      <c r="M140" s="407"/>
      <c r="N140" s="407"/>
      <c r="O140" s="407"/>
      <c r="P140" s="406"/>
    </row>
    <row r="141" spans="1:16" s="398" customFormat="1" ht="27.75" customHeight="1">
      <c r="A141" s="395">
        <v>137</v>
      </c>
      <c r="B141" s="409" t="s">
        <v>1359</v>
      </c>
      <c r="C141" s="402" t="s">
        <v>1309</v>
      </c>
      <c r="D141" s="402">
        <v>2010</v>
      </c>
      <c r="E141" s="395">
        <v>10</v>
      </c>
      <c r="F141" s="402" t="s">
        <v>1342</v>
      </c>
      <c r="G141" s="402" t="s">
        <v>1360</v>
      </c>
      <c r="H141" s="408">
        <v>0.8</v>
      </c>
      <c r="I141" s="405">
        <f t="shared" si="4"/>
        <v>9.600000000000001</v>
      </c>
      <c r="J141" s="406"/>
      <c r="K141" s="407"/>
      <c r="L141" s="407"/>
      <c r="M141" s="407"/>
      <c r="N141" s="407"/>
      <c r="O141" s="407"/>
      <c r="P141" s="406"/>
    </row>
    <row r="142" spans="1:16" s="398" customFormat="1" ht="24.75" customHeight="1">
      <c r="A142" s="395">
        <v>138</v>
      </c>
      <c r="B142" s="409" t="s">
        <v>1361</v>
      </c>
      <c r="C142" s="402" t="s">
        <v>1362</v>
      </c>
      <c r="D142" s="402">
        <v>1992</v>
      </c>
      <c r="E142" s="396">
        <v>10</v>
      </c>
      <c r="F142" s="402" t="s">
        <v>1342</v>
      </c>
      <c r="G142" s="396">
        <v>15.5</v>
      </c>
      <c r="H142" s="397">
        <v>0.65</v>
      </c>
      <c r="I142" s="397">
        <f t="shared" si="4"/>
        <v>7.800000000000001</v>
      </c>
      <c r="J142" s="406"/>
      <c r="K142" s="407"/>
      <c r="L142" s="407"/>
      <c r="M142" s="407"/>
      <c r="N142" s="407"/>
      <c r="O142" s="407"/>
      <c r="P142" s="406"/>
    </row>
    <row r="143" spans="1:16" s="398" customFormat="1" ht="27.75" customHeight="1">
      <c r="A143" s="395">
        <v>139</v>
      </c>
      <c r="B143" s="409" t="s">
        <v>1363</v>
      </c>
      <c r="C143" s="402" t="s">
        <v>1270</v>
      </c>
      <c r="D143" s="402">
        <v>1993</v>
      </c>
      <c r="E143" s="396">
        <v>10</v>
      </c>
      <c r="F143" s="402" t="s">
        <v>1342</v>
      </c>
      <c r="G143" s="402">
        <v>7.3</v>
      </c>
      <c r="H143" s="408">
        <v>0.4</v>
      </c>
      <c r="I143" s="405">
        <f t="shared" si="4"/>
        <v>4.800000000000001</v>
      </c>
      <c r="J143" s="406"/>
      <c r="K143" s="407"/>
      <c r="L143" s="407"/>
      <c r="M143" s="407"/>
      <c r="N143" s="407"/>
      <c r="O143" s="407"/>
      <c r="P143" s="406"/>
    </row>
    <row r="144" spans="1:16" s="398" customFormat="1" ht="27.75" customHeight="1">
      <c r="A144" s="395">
        <v>140</v>
      </c>
      <c r="B144" s="409" t="s">
        <v>1364</v>
      </c>
      <c r="C144" s="402" t="s">
        <v>1365</v>
      </c>
      <c r="D144" s="402">
        <v>1993</v>
      </c>
      <c r="E144" s="396">
        <v>10</v>
      </c>
      <c r="F144" s="402" t="s">
        <v>1342</v>
      </c>
      <c r="G144" s="402">
        <v>7.3</v>
      </c>
      <c r="H144" s="408">
        <v>0.4</v>
      </c>
      <c r="I144" s="405">
        <f t="shared" si="4"/>
        <v>4.800000000000001</v>
      </c>
      <c r="J144" s="406"/>
      <c r="K144" s="407"/>
      <c r="L144" s="407"/>
      <c r="M144" s="407"/>
      <c r="N144" s="407"/>
      <c r="O144" s="407"/>
      <c r="P144" s="406"/>
    </row>
    <row r="145" spans="1:16" s="398" customFormat="1" ht="27.75" customHeight="1">
      <c r="A145" s="395">
        <v>141</v>
      </c>
      <c r="B145" s="409" t="s">
        <v>1366</v>
      </c>
      <c r="C145" s="402" t="s">
        <v>1270</v>
      </c>
      <c r="D145" s="402">
        <v>1986</v>
      </c>
      <c r="E145" s="396">
        <v>10</v>
      </c>
      <c r="F145" s="402" t="s">
        <v>1342</v>
      </c>
      <c r="G145" s="396">
        <v>15.5</v>
      </c>
      <c r="H145" s="397">
        <v>0.65</v>
      </c>
      <c r="I145" s="397">
        <f t="shared" si="4"/>
        <v>7.800000000000001</v>
      </c>
      <c r="J145" s="406"/>
      <c r="K145" s="407"/>
      <c r="L145" s="407"/>
      <c r="M145" s="407"/>
      <c r="N145" s="407"/>
      <c r="O145" s="407"/>
      <c r="P145" s="406"/>
    </row>
    <row r="146" spans="1:16" s="398" customFormat="1" ht="15.75" customHeight="1">
      <c r="A146" s="395">
        <v>142</v>
      </c>
      <c r="B146" s="409" t="s">
        <v>1269</v>
      </c>
      <c r="C146" s="402" t="s">
        <v>1270</v>
      </c>
      <c r="D146" s="402">
        <v>1996</v>
      </c>
      <c r="E146" s="396">
        <v>10</v>
      </c>
      <c r="F146" s="402" t="s">
        <v>1342</v>
      </c>
      <c r="G146" s="396">
        <v>15.5</v>
      </c>
      <c r="H146" s="397">
        <v>0.65</v>
      </c>
      <c r="I146" s="397">
        <f t="shared" si="4"/>
        <v>7.800000000000001</v>
      </c>
      <c r="J146" s="406"/>
      <c r="K146" s="407"/>
      <c r="L146" s="407"/>
      <c r="M146" s="407"/>
      <c r="N146" s="407"/>
      <c r="O146" s="407"/>
      <c r="P146" s="406"/>
    </row>
    <row r="147" spans="1:16" s="398" customFormat="1" ht="15.75" customHeight="1">
      <c r="A147" s="395">
        <v>143</v>
      </c>
      <c r="B147" s="409" t="s">
        <v>1296</v>
      </c>
      <c r="C147" s="402" t="s">
        <v>1267</v>
      </c>
      <c r="D147" s="402">
        <v>1972</v>
      </c>
      <c r="E147" s="396">
        <v>10</v>
      </c>
      <c r="F147" s="402" t="s">
        <v>1342</v>
      </c>
      <c r="G147" s="402"/>
      <c r="H147" s="397">
        <v>0.30000000000000004</v>
      </c>
      <c r="I147" s="397">
        <f t="shared" si="4"/>
        <v>3.6000000000000005</v>
      </c>
      <c r="J147" s="406"/>
      <c r="K147" s="407"/>
      <c r="L147" s="407"/>
      <c r="M147" s="407"/>
      <c r="N147" s="407"/>
      <c r="O147" s="407"/>
      <c r="P147" s="406"/>
    </row>
    <row r="148" spans="1:16" s="398" customFormat="1" ht="15.75" customHeight="1">
      <c r="A148" s="395">
        <v>144</v>
      </c>
      <c r="B148" s="409" t="s">
        <v>1293</v>
      </c>
      <c r="C148" s="402" t="s">
        <v>1267</v>
      </c>
      <c r="D148" s="402">
        <v>1972</v>
      </c>
      <c r="E148" s="396">
        <v>10</v>
      </c>
      <c r="F148" s="402" t="s">
        <v>1342</v>
      </c>
      <c r="G148" s="402"/>
      <c r="H148" s="397">
        <v>0.30000000000000004</v>
      </c>
      <c r="I148" s="397">
        <f t="shared" si="4"/>
        <v>3.6000000000000005</v>
      </c>
      <c r="J148" s="406"/>
      <c r="K148" s="407"/>
      <c r="L148" s="407"/>
      <c r="M148" s="407"/>
      <c r="N148" s="407"/>
      <c r="O148" s="407"/>
      <c r="P148" s="406"/>
    </row>
    <row r="149" spans="1:16" s="398" customFormat="1" ht="15.75" customHeight="1">
      <c r="A149" s="395">
        <v>145</v>
      </c>
      <c r="B149" s="409" t="s">
        <v>1296</v>
      </c>
      <c r="C149" s="402" t="s">
        <v>1267</v>
      </c>
      <c r="D149" s="402">
        <v>1968</v>
      </c>
      <c r="E149" s="396">
        <v>10</v>
      </c>
      <c r="F149" s="402" t="s">
        <v>1342</v>
      </c>
      <c r="G149" s="402"/>
      <c r="H149" s="397">
        <v>0.30000000000000004</v>
      </c>
      <c r="I149" s="397">
        <f t="shared" si="4"/>
        <v>3.6000000000000005</v>
      </c>
      <c r="J149" s="406"/>
      <c r="K149" s="407"/>
      <c r="L149" s="407"/>
      <c r="M149" s="407"/>
      <c r="N149" s="407"/>
      <c r="O149" s="407"/>
      <c r="P149" s="406"/>
    </row>
    <row r="150" spans="1:16" s="398" customFormat="1" ht="15.75" customHeight="1">
      <c r="A150" s="395">
        <v>146</v>
      </c>
      <c r="B150" s="409" t="s">
        <v>1357</v>
      </c>
      <c r="C150" s="410" t="s">
        <v>1236</v>
      </c>
      <c r="D150" s="410">
        <v>2005</v>
      </c>
      <c r="E150" s="396">
        <v>10</v>
      </c>
      <c r="F150" s="396" t="s">
        <v>1367</v>
      </c>
      <c r="G150" s="396">
        <v>8.3</v>
      </c>
      <c r="H150" s="397">
        <v>0.45</v>
      </c>
      <c r="I150" s="397">
        <f t="shared" si="4"/>
        <v>5.4</v>
      </c>
      <c r="J150" s="287"/>
      <c r="K150" s="287"/>
      <c r="L150" s="287"/>
      <c r="M150" s="287"/>
      <c r="N150" s="287"/>
      <c r="O150" s="287"/>
      <c r="P150" s="287"/>
    </row>
    <row r="151" spans="1:16" s="398" customFormat="1" ht="15.75" customHeight="1">
      <c r="A151" s="395">
        <v>147</v>
      </c>
      <c r="B151" s="409" t="s">
        <v>1368</v>
      </c>
      <c r="C151" s="410" t="s">
        <v>1236</v>
      </c>
      <c r="D151" s="410">
        <v>1996</v>
      </c>
      <c r="E151" s="396">
        <v>10</v>
      </c>
      <c r="F151" s="396" t="s">
        <v>1367</v>
      </c>
      <c r="G151" s="396">
        <v>9.1</v>
      </c>
      <c r="H151" s="397">
        <v>0.45</v>
      </c>
      <c r="I151" s="397">
        <f t="shared" si="4"/>
        <v>5.4</v>
      </c>
      <c r="J151" s="287"/>
      <c r="K151" s="287"/>
      <c r="L151" s="287"/>
      <c r="M151" s="287"/>
      <c r="N151" s="287"/>
      <c r="O151" s="287"/>
      <c r="P151" s="287"/>
    </row>
    <row r="152" spans="1:16" s="398" customFormat="1" ht="15.75" customHeight="1">
      <c r="A152" s="395">
        <v>148</v>
      </c>
      <c r="B152" s="409" t="s">
        <v>1369</v>
      </c>
      <c r="C152" s="410" t="s">
        <v>1245</v>
      </c>
      <c r="D152" s="410">
        <v>2011</v>
      </c>
      <c r="E152" s="396">
        <v>10</v>
      </c>
      <c r="F152" s="396" t="s">
        <v>1367</v>
      </c>
      <c r="G152" s="396">
        <v>9.1</v>
      </c>
      <c r="H152" s="397">
        <v>0.45</v>
      </c>
      <c r="I152" s="397">
        <f t="shared" si="4"/>
        <v>5.4</v>
      </c>
      <c r="J152" s="287"/>
      <c r="K152" s="287"/>
      <c r="L152" s="287"/>
      <c r="M152" s="287"/>
      <c r="N152" s="287"/>
      <c r="O152" s="287"/>
      <c r="P152" s="287"/>
    </row>
    <row r="153" spans="1:16" s="398" customFormat="1" ht="15.75" customHeight="1">
      <c r="A153" s="395">
        <v>149</v>
      </c>
      <c r="B153" s="409" t="s">
        <v>1246</v>
      </c>
      <c r="C153" s="410" t="s">
        <v>1245</v>
      </c>
      <c r="D153" s="410">
        <v>2000</v>
      </c>
      <c r="E153" s="396">
        <v>10</v>
      </c>
      <c r="F153" s="396" t="s">
        <v>1367</v>
      </c>
      <c r="G153" s="396">
        <v>19.1</v>
      </c>
      <c r="H153" s="397">
        <v>0.8</v>
      </c>
      <c r="I153" s="397">
        <f t="shared" si="4"/>
        <v>9.600000000000001</v>
      </c>
      <c r="J153" s="287"/>
      <c r="K153" s="287"/>
      <c r="L153" s="287"/>
      <c r="M153" s="287"/>
      <c r="N153" s="287"/>
      <c r="O153" s="287"/>
      <c r="P153" s="287"/>
    </row>
    <row r="154" spans="1:16" s="398" customFormat="1" ht="15.75" customHeight="1">
      <c r="A154" s="395">
        <v>150</v>
      </c>
      <c r="B154" s="409" t="s">
        <v>1244</v>
      </c>
      <c r="C154" s="410" t="s">
        <v>1245</v>
      </c>
      <c r="D154" s="410">
        <v>2001</v>
      </c>
      <c r="E154" s="396">
        <v>10</v>
      </c>
      <c r="F154" s="396" t="s">
        <v>1367</v>
      </c>
      <c r="G154" s="396">
        <v>17.8</v>
      </c>
      <c r="H154" s="397">
        <v>0.30000000000000004</v>
      </c>
      <c r="I154" s="397">
        <f t="shared" si="4"/>
        <v>3.6000000000000005</v>
      </c>
      <c r="J154" s="287"/>
      <c r="K154" s="287"/>
      <c r="L154" s="287"/>
      <c r="M154" s="287"/>
      <c r="N154" s="287"/>
      <c r="O154" s="287"/>
      <c r="P154" s="287"/>
    </row>
    <row r="155" spans="1:16" s="398" customFormat="1" ht="15.75" customHeight="1">
      <c r="A155" s="395">
        <v>151</v>
      </c>
      <c r="B155" s="409" t="s">
        <v>1370</v>
      </c>
      <c r="C155" s="410" t="s">
        <v>1371</v>
      </c>
      <c r="D155" s="410">
        <v>1990</v>
      </c>
      <c r="E155" s="396">
        <v>10</v>
      </c>
      <c r="F155" s="396" t="s">
        <v>1367</v>
      </c>
      <c r="G155" s="396">
        <v>30</v>
      </c>
      <c r="H155" s="397">
        <v>0.45</v>
      </c>
      <c r="I155" s="397">
        <f t="shared" si="4"/>
        <v>5.4</v>
      </c>
      <c r="J155" s="287"/>
      <c r="K155" s="287"/>
      <c r="L155" s="287"/>
      <c r="M155" s="287"/>
      <c r="N155" s="287"/>
      <c r="O155" s="287"/>
      <c r="P155" s="287"/>
    </row>
    <row r="156" spans="1:16" s="398" customFormat="1" ht="15.75" customHeight="1">
      <c r="A156" s="395">
        <v>152</v>
      </c>
      <c r="B156" s="409" t="s">
        <v>1298</v>
      </c>
      <c r="C156" s="410" t="s">
        <v>1236</v>
      </c>
      <c r="D156" s="410">
        <v>1996</v>
      </c>
      <c r="E156" s="396">
        <v>10</v>
      </c>
      <c r="F156" s="396" t="s">
        <v>1367</v>
      </c>
      <c r="G156" s="396">
        <v>9</v>
      </c>
      <c r="H156" s="397">
        <v>0.45</v>
      </c>
      <c r="I156" s="397">
        <v>5.4</v>
      </c>
      <c r="J156" s="287"/>
      <c r="K156" s="287"/>
      <c r="L156" s="287"/>
      <c r="M156" s="287"/>
      <c r="N156" s="287"/>
      <c r="O156" s="287"/>
      <c r="P156" s="287"/>
    </row>
    <row r="157" spans="1:16" s="398" customFormat="1" ht="15.75" customHeight="1">
      <c r="A157" s="395">
        <v>153</v>
      </c>
      <c r="B157" s="409" t="s">
        <v>1247</v>
      </c>
      <c r="C157" s="410" t="s">
        <v>1248</v>
      </c>
      <c r="D157" s="410">
        <v>2000</v>
      </c>
      <c r="E157" s="396">
        <v>10</v>
      </c>
      <c r="F157" s="396" t="s">
        <v>1367</v>
      </c>
      <c r="G157" s="396">
        <v>17</v>
      </c>
      <c r="H157" s="397">
        <v>0.30000000000000004</v>
      </c>
      <c r="I157" s="397">
        <f>H157*12</f>
        <v>3.6000000000000005</v>
      </c>
      <c r="J157" s="287"/>
      <c r="K157" s="287"/>
      <c r="L157" s="287"/>
      <c r="M157" s="287"/>
      <c r="N157" s="287"/>
      <c r="O157" s="287"/>
      <c r="P157" s="287"/>
    </row>
    <row r="158" spans="1:16" s="398" customFormat="1" ht="15.75" customHeight="1">
      <c r="A158" s="395">
        <v>154</v>
      </c>
      <c r="B158" s="409" t="s">
        <v>1279</v>
      </c>
      <c r="C158" s="410" t="s">
        <v>1372</v>
      </c>
      <c r="D158" s="410">
        <v>1992</v>
      </c>
      <c r="E158" s="396">
        <v>10</v>
      </c>
      <c r="F158" s="396" t="s">
        <v>1367</v>
      </c>
      <c r="G158" s="396"/>
      <c r="H158" s="397"/>
      <c r="I158" s="397"/>
      <c r="J158" s="287"/>
      <c r="K158" s="287"/>
      <c r="L158" s="287"/>
      <c r="M158" s="287"/>
      <c r="N158" s="287"/>
      <c r="O158" s="287"/>
      <c r="P158" s="287"/>
    </row>
    <row r="159" spans="1:16" s="398" customFormat="1" ht="15.75" customHeight="1">
      <c r="A159" s="395">
        <v>155</v>
      </c>
      <c r="B159" s="409" t="s">
        <v>1254</v>
      </c>
      <c r="C159" s="410" t="s">
        <v>1372</v>
      </c>
      <c r="D159" s="410">
        <v>2013</v>
      </c>
      <c r="E159" s="396">
        <v>10</v>
      </c>
      <c r="F159" s="396" t="s">
        <v>1367</v>
      </c>
      <c r="G159" s="396">
        <v>17.3</v>
      </c>
      <c r="H159" s="397">
        <v>0.8</v>
      </c>
      <c r="I159" s="397">
        <f aca="true" t="shared" si="5" ref="I159:I160">H159*12</f>
        <v>9.600000000000001</v>
      </c>
      <c r="J159" s="287"/>
      <c r="K159" s="287"/>
      <c r="L159" s="287"/>
      <c r="M159" s="287"/>
      <c r="N159" s="287"/>
      <c r="O159" s="287"/>
      <c r="P159" s="287"/>
    </row>
    <row r="160" spans="1:16" s="398" customFormat="1" ht="15.75" customHeight="1">
      <c r="A160" s="395">
        <v>156</v>
      </c>
      <c r="B160" s="409" t="s">
        <v>1247</v>
      </c>
      <c r="C160" s="410" t="s">
        <v>1248</v>
      </c>
      <c r="D160" s="410">
        <v>2003</v>
      </c>
      <c r="E160" s="396">
        <v>10</v>
      </c>
      <c r="F160" s="396" t="s">
        <v>1367</v>
      </c>
      <c r="G160" s="396">
        <v>17</v>
      </c>
      <c r="H160" s="397">
        <v>0.30000000000000004</v>
      </c>
      <c r="I160" s="397">
        <f t="shared" si="5"/>
        <v>3.6000000000000005</v>
      </c>
      <c r="J160" s="287"/>
      <c r="K160" s="287"/>
      <c r="L160" s="287"/>
      <c r="M160" s="287"/>
      <c r="N160" s="287"/>
      <c r="O160" s="287"/>
      <c r="P160" s="287"/>
    </row>
    <row r="161" spans="1:16" s="398" customFormat="1" ht="27.75" customHeight="1">
      <c r="A161" s="395">
        <v>157</v>
      </c>
      <c r="B161" s="409" t="s">
        <v>1251</v>
      </c>
      <c r="C161" s="410" t="s">
        <v>1264</v>
      </c>
      <c r="D161" s="410">
        <v>1987</v>
      </c>
      <c r="E161" s="396">
        <v>10</v>
      </c>
      <c r="F161" s="396" t="s">
        <v>1367</v>
      </c>
      <c r="G161" s="396"/>
      <c r="H161" s="397"/>
      <c r="I161" s="397"/>
      <c r="J161" s="287"/>
      <c r="K161" s="287"/>
      <c r="L161" s="287"/>
      <c r="M161" s="287"/>
      <c r="N161" s="287"/>
      <c r="O161" s="287"/>
      <c r="P161" s="287"/>
    </row>
    <row r="162" spans="1:16" s="398" customFormat="1" ht="27.75" customHeight="1">
      <c r="A162" s="395">
        <v>158</v>
      </c>
      <c r="B162" s="409" t="s">
        <v>1373</v>
      </c>
      <c r="C162" s="410" t="s">
        <v>1348</v>
      </c>
      <c r="D162" s="410">
        <v>1993</v>
      </c>
      <c r="E162" s="396">
        <v>10</v>
      </c>
      <c r="F162" s="396" t="s">
        <v>1367</v>
      </c>
      <c r="G162" s="396">
        <v>37.5</v>
      </c>
      <c r="H162" s="397">
        <v>0.1</v>
      </c>
      <c r="I162" s="397">
        <f aca="true" t="shared" si="6" ref="I162:I173">H162*12</f>
        <v>1.2000000000000002</v>
      </c>
      <c r="J162" s="287"/>
      <c r="K162" s="287"/>
      <c r="L162" s="287"/>
      <c r="M162" s="287"/>
      <c r="N162" s="287"/>
      <c r="O162" s="287"/>
      <c r="P162" s="287"/>
    </row>
    <row r="163" spans="1:16" s="412" customFormat="1" ht="15.75" customHeight="1">
      <c r="A163" s="395">
        <v>159</v>
      </c>
      <c r="B163" s="409" t="s">
        <v>1374</v>
      </c>
      <c r="C163" s="396" t="s">
        <v>1375</v>
      </c>
      <c r="D163" s="410" t="s">
        <v>1376</v>
      </c>
      <c r="E163" s="396">
        <v>10</v>
      </c>
      <c r="F163" s="396" t="s">
        <v>1367</v>
      </c>
      <c r="G163" s="396">
        <v>32.2</v>
      </c>
      <c r="H163" s="397">
        <v>0.8</v>
      </c>
      <c r="I163" s="397">
        <f t="shared" si="6"/>
        <v>9.600000000000001</v>
      </c>
      <c r="J163" s="287"/>
      <c r="K163" s="287"/>
      <c r="L163" s="287"/>
      <c r="M163" s="287"/>
      <c r="N163" s="287"/>
      <c r="O163" s="287"/>
      <c r="P163" s="287"/>
    </row>
    <row r="164" spans="1:16" s="398" customFormat="1" ht="27.75" customHeight="1">
      <c r="A164" s="395">
        <v>160</v>
      </c>
      <c r="B164" s="409" t="s">
        <v>1377</v>
      </c>
      <c r="C164" s="410" t="s">
        <v>1348</v>
      </c>
      <c r="D164" s="410" t="s">
        <v>1378</v>
      </c>
      <c r="E164" s="396">
        <v>10</v>
      </c>
      <c r="F164" s="396" t="s">
        <v>1367</v>
      </c>
      <c r="G164" s="396">
        <v>32.2</v>
      </c>
      <c r="H164" s="397">
        <v>0.8</v>
      </c>
      <c r="I164" s="397">
        <f t="shared" si="6"/>
        <v>9.600000000000001</v>
      </c>
      <c r="J164" s="287"/>
      <c r="K164" s="287"/>
      <c r="L164" s="287"/>
      <c r="M164" s="287"/>
      <c r="N164" s="287"/>
      <c r="O164" s="287"/>
      <c r="P164" s="287"/>
    </row>
    <row r="165" spans="1:16" s="398" customFormat="1" ht="15.75" customHeight="1">
      <c r="A165" s="395">
        <v>161</v>
      </c>
      <c r="B165" s="409" t="s">
        <v>1265</v>
      </c>
      <c r="C165" s="396" t="s">
        <v>1311</v>
      </c>
      <c r="D165" s="410">
        <v>1989</v>
      </c>
      <c r="E165" s="396">
        <v>10</v>
      </c>
      <c r="F165" s="396" t="s">
        <v>1367</v>
      </c>
      <c r="G165" s="396">
        <v>32.2</v>
      </c>
      <c r="H165" s="397">
        <v>0.8</v>
      </c>
      <c r="I165" s="397">
        <f t="shared" si="6"/>
        <v>9.600000000000001</v>
      </c>
      <c r="J165" s="287"/>
      <c r="K165" s="287"/>
      <c r="L165" s="287"/>
      <c r="M165" s="287"/>
      <c r="N165" s="287"/>
      <c r="O165" s="287"/>
      <c r="P165" s="287"/>
    </row>
    <row r="166" spans="1:16" s="398" customFormat="1" ht="27.75" customHeight="1">
      <c r="A166" s="395">
        <v>162</v>
      </c>
      <c r="B166" s="409" t="s">
        <v>1265</v>
      </c>
      <c r="C166" s="396" t="s">
        <v>1379</v>
      </c>
      <c r="D166" s="410">
        <v>1989</v>
      </c>
      <c r="E166" s="396">
        <v>10</v>
      </c>
      <c r="F166" s="396" t="s">
        <v>1367</v>
      </c>
      <c r="G166" s="396">
        <v>32.2</v>
      </c>
      <c r="H166" s="397">
        <v>0.8</v>
      </c>
      <c r="I166" s="397">
        <f t="shared" si="6"/>
        <v>9.600000000000001</v>
      </c>
      <c r="J166" s="287"/>
      <c r="K166" s="287"/>
      <c r="L166" s="287"/>
      <c r="M166" s="287"/>
      <c r="N166" s="287"/>
      <c r="O166" s="287"/>
      <c r="P166" s="287"/>
    </row>
    <row r="167" spans="1:16" s="398" customFormat="1" ht="27.75" customHeight="1">
      <c r="A167" s="395">
        <v>163</v>
      </c>
      <c r="B167" s="409" t="s">
        <v>1380</v>
      </c>
      <c r="C167" s="396" t="s">
        <v>1264</v>
      </c>
      <c r="D167" s="410">
        <v>1990</v>
      </c>
      <c r="E167" s="396">
        <v>10</v>
      </c>
      <c r="F167" s="396" t="s">
        <v>1367</v>
      </c>
      <c r="G167" s="396">
        <v>18.9</v>
      </c>
      <c r="H167" s="397">
        <v>0.4</v>
      </c>
      <c r="I167" s="397">
        <f t="shared" si="6"/>
        <v>4.800000000000001</v>
      </c>
      <c r="J167" s="287"/>
      <c r="K167" s="287"/>
      <c r="L167" s="287"/>
      <c r="M167" s="287"/>
      <c r="N167" s="287"/>
      <c r="O167" s="287"/>
      <c r="P167" s="287"/>
    </row>
    <row r="168" spans="1:16" s="398" customFormat="1" ht="15.75" customHeight="1">
      <c r="A168" s="395">
        <v>164</v>
      </c>
      <c r="B168" s="409" t="s">
        <v>1281</v>
      </c>
      <c r="C168" s="396" t="s">
        <v>1381</v>
      </c>
      <c r="D168" s="410">
        <v>1992</v>
      </c>
      <c r="E168" s="396">
        <v>10</v>
      </c>
      <c r="F168" s="396" t="s">
        <v>1367</v>
      </c>
      <c r="G168" s="396">
        <v>32.7</v>
      </c>
      <c r="H168" s="397">
        <v>0.8</v>
      </c>
      <c r="I168" s="397">
        <f t="shared" si="6"/>
        <v>9.600000000000001</v>
      </c>
      <c r="J168" s="287"/>
      <c r="K168" s="287"/>
      <c r="L168" s="287"/>
      <c r="M168" s="287"/>
      <c r="N168" s="287"/>
      <c r="O168" s="287"/>
      <c r="P168" s="287"/>
    </row>
    <row r="169" spans="1:16" s="398" customFormat="1" ht="27.75" customHeight="1">
      <c r="A169" s="395">
        <v>165</v>
      </c>
      <c r="B169" s="409" t="s">
        <v>1382</v>
      </c>
      <c r="C169" s="396" t="s">
        <v>1383</v>
      </c>
      <c r="D169" s="410">
        <v>1993</v>
      </c>
      <c r="E169" s="396">
        <v>10</v>
      </c>
      <c r="F169" s="396" t="s">
        <v>1367</v>
      </c>
      <c r="G169" s="396">
        <v>27</v>
      </c>
      <c r="H169" s="397">
        <v>0.8</v>
      </c>
      <c r="I169" s="397">
        <f t="shared" si="6"/>
        <v>9.600000000000001</v>
      </c>
      <c r="J169" s="287"/>
      <c r="K169" s="287"/>
      <c r="L169" s="287"/>
      <c r="M169" s="287"/>
      <c r="N169" s="287"/>
      <c r="O169" s="287"/>
      <c r="P169" s="287"/>
    </row>
    <row r="170" spans="1:16" s="398" customFormat="1" ht="27.75" customHeight="1">
      <c r="A170" s="395">
        <v>166</v>
      </c>
      <c r="B170" s="409" t="s">
        <v>1265</v>
      </c>
      <c r="C170" s="396" t="s">
        <v>1384</v>
      </c>
      <c r="D170" s="410">
        <v>1984</v>
      </c>
      <c r="E170" s="396">
        <v>10</v>
      </c>
      <c r="F170" s="396" t="s">
        <v>1367</v>
      </c>
      <c r="G170" s="396">
        <v>26</v>
      </c>
      <c r="H170" s="397">
        <v>0.8</v>
      </c>
      <c r="I170" s="397">
        <f t="shared" si="6"/>
        <v>9.600000000000001</v>
      </c>
      <c r="J170" s="287"/>
      <c r="K170" s="287"/>
      <c r="L170" s="287"/>
      <c r="M170" s="287"/>
      <c r="N170" s="287"/>
      <c r="O170" s="287"/>
      <c r="P170" s="287"/>
    </row>
    <row r="171" spans="1:16" s="398" customFormat="1" ht="27.75" customHeight="1">
      <c r="A171" s="395">
        <v>167</v>
      </c>
      <c r="B171" s="409" t="s">
        <v>1265</v>
      </c>
      <c r="C171" s="396" t="s">
        <v>1385</v>
      </c>
      <c r="D171" s="410">
        <v>1982</v>
      </c>
      <c r="E171" s="396">
        <v>10</v>
      </c>
      <c r="F171" s="396" t="s">
        <v>1367</v>
      </c>
      <c r="G171" s="396">
        <v>26</v>
      </c>
      <c r="H171" s="397">
        <v>0.8</v>
      </c>
      <c r="I171" s="397">
        <f t="shared" si="6"/>
        <v>9.600000000000001</v>
      </c>
      <c r="J171" s="287"/>
      <c r="K171" s="287"/>
      <c r="L171" s="287"/>
      <c r="M171" s="287"/>
      <c r="N171" s="287"/>
      <c r="O171" s="287"/>
      <c r="P171" s="287"/>
    </row>
    <row r="172" spans="1:16" s="398" customFormat="1" ht="27.75" customHeight="1">
      <c r="A172" s="395">
        <v>168</v>
      </c>
      <c r="B172" s="409" t="s">
        <v>1281</v>
      </c>
      <c r="C172" s="396" t="s">
        <v>1292</v>
      </c>
      <c r="D172" s="410">
        <v>1985</v>
      </c>
      <c r="E172" s="396">
        <v>10</v>
      </c>
      <c r="F172" s="396" t="s">
        <v>1367</v>
      </c>
      <c r="G172" s="396">
        <v>18</v>
      </c>
      <c r="H172" s="397">
        <v>0.45</v>
      </c>
      <c r="I172" s="397">
        <f t="shared" si="6"/>
        <v>5.4</v>
      </c>
      <c r="J172" s="287"/>
      <c r="K172" s="287"/>
      <c r="L172" s="287"/>
      <c r="M172" s="287"/>
      <c r="N172" s="287"/>
      <c r="O172" s="287"/>
      <c r="P172" s="287"/>
    </row>
    <row r="173" spans="1:16" s="398" customFormat="1" ht="27.75" customHeight="1">
      <c r="A173" s="395">
        <v>169</v>
      </c>
      <c r="B173" s="409" t="s">
        <v>1269</v>
      </c>
      <c r="C173" s="396" t="s">
        <v>1386</v>
      </c>
      <c r="D173" s="410">
        <v>1985</v>
      </c>
      <c r="E173" s="396">
        <v>10</v>
      </c>
      <c r="F173" s="396" t="s">
        <v>1367</v>
      </c>
      <c r="G173" s="396">
        <v>15.5</v>
      </c>
      <c r="H173" s="397">
        <v>0.65</v>
      </c>
      <c r="I173" s="397">
        <f t="shared" si="6"/>
        <v>7.800000000000001</v>
      </c>
      <c r="J173" s="287"/>
      <c r="K173" s="287"/>
      <c r="L173" s="287"/>
      <c r="M173" s="287"/>
      <c r="N173" s="287"/>
      <c r="O173" s="287"/>
      <c r="P173" s="287"/>
    </row>
    <row r="174" spans="1:16" s="398" customFormat="1" ht="15.75" customHeight="1">
      <c r="A174" s="395">
        <v>170</v>
      </c>
      <c r="B174" s="409" t="s">
        <v>1387</v>
      </c>
      <c r="C174" s="396" t="s">
        <v>1270</v>
      </c>
      <c r="D174" s="410">
        <v>2008</v>
      </c>
      <c r="E174" s="396">
        <v>10</v>
      </c>
      <c r="F174" s="396" t="s">
        <v>1367</v>
      </c>
      <c r="G174" s="396">
        <v>7.3</v>
      </c>
      <c r="H174" s="397"/>
      <c r="I174" s="397"/>
      <c r="J174" s="287"/>
      <c r="K174" s="287"/>
      <c r="L174" s="287"/>
      <c r="M174" s="287"/>
      <c r="N174" s="287"/>
      <c r="O174" s="287"/>
      <c r="P174" s="287"/>
    </row>
    <row r="175" spans="1:16" s="398" customFormat="1" ht="27.75" customHeight="1">
      <c r="A175" s="395">
        <v>171</v>
      </c>
      <c r="B175" s="409" t="s">
        <v>1274</v>
      </c>
      <c r="C175" s="396" t="s">
        <v>1270</v>
      </c>
      <c r="D175" s="410">
        <v>2004</v>
      </c>
      <c r="E175" s="396">
        <v>10</v>
      </c>
      <c r="F175" s="396" t="s">
        <v>1367</v>
      </c>
      <c r="G175" s="396">
        <v>15.5</v>
      </c>
      <c r="H175" s="397">
        <v>0.65</v>
      </c>
      <c r="I175" s="397">
        <f>H175*12</f>
        <v>7.800000000000001</v>
      </c>
      <c r="J175" s="287"/>
      <c r="K175" s="287"/>
      <c r="L175" s="287"/>
      <c r="M175" s="287"/>
      <c r="N175" s="287"/>
      <c r="O175" s="287"/>
      <c r="P175" s="287"/>
    </row>
    <row r="176" spans="1:16" s="398" customFormat="1" ht="15.75" customHeight="1">
      <c r="A176" s="395">
        <v>172</v>
      </c>
      <c r="B176" s="409" t="s">
        <v>1323</v>
      </c>
      <c r="C176" s="396" t="s">
        <v>1270</v>
      </c>
      <c r="D176" s="410">
        <v>1992</v>
      </c>
      <c r="E176" s="396">
        <v>10</v>
      </c>
      <c r="F176" s="396" t="s">
        <v>1367</v>
      </c>
      <c r="G176" s="396">
        <v>7.3</v>
      </c>
      <c r="H176" s="397"/>
      <c r="I176" s="397"/>
      <c r="J176" s="287"/>
      <c r="K176" s="287"/>
      <c r="L176" s="287"/>
      <c r="M176" s="287"/>
      <c r="N176" s="287"/>
      <c r="O176" s="287"/>
      <c r="P176" s="287"/>
    </row>
    <row r="177" spans="1:16" s="398" customFormat="1" ht="15.75" customHeight="1">
      <c r="A177" s="395">
        <v>173</v>
      </c>
      <c r="B177" s="409" t="s">
        <v>1323</v>
      </c>
      <c r="C177" s="396" t="s">
        <v>1270</v>
      </c>
      <c r="D177" s="410">
        <v>1996</v>
      </c>
      <c r="E177" s="396">
        <v>10</v>
      </c>
      <c r="F177" s="396" t="s">
        <v>1367</v>
      </c>
      <c r="G177" s="396">
        <v>7.3</v>
      </c>
      <c r="H177" s="397"/>
      <c r="I177" s="397"/>
      <c r="J177" s="287"/>
      <c r="K177" s="287"/>
      <c r="L177" s="287"/>
      <c r="M177" s="287"/>
      <c r="N177" s="287"/>
      <c r="O177" s="287"/>
      <c r="P177" s="287"/>
    </row>
    <row r="178" spans="1:16" s="398" customFormat="1" ht="15.75" customHeight="1">
      <c r="A178" s="395">
        <v>174</v>
      </c>
      <c r="B178" s="409" t="s">
        <v>1296</v>
      </c>
      <c r="C178" s="396" t="s">
        <v>1267</v>
      </c>
      <c r="D178" s="410">
        <v>1971</v>
      </c>
      <c r="E178" s="396">
        <v>10</v>
      </c>
      <c r="F178" s="396" t="s">
        <v>1367</v>
      </c>
      <c r="G178" s="396"/>
      <c r="H178" s="397">
        <v>0.30000000000000004</v>
      </c>
      <c r="I178" s="397">
        <f aca="true" t="shared" si="7" ref="I178:I179">H178*12</f>
        <v>3.6000000000000005</v>
      </c>
      <c r="J178" s="287"/>
      <c r="K178" s="287"/>
      <c r="L178" s="287"/>
      <c r="M178" s="287"/>
      <c r="N178" s="287"/>
      <c r="O178" s="287"/>
      <c r="P178" s="287"/>
    </row>
    <row r="179" spans="1:16" s="398" customFormat="1" ht="15.75" customHeight="1">
      <c r="A179" s="395">
        <v>175</v>
      </c>
      <c r="B179" s="409" t="s">
        <v>1296</v>
      </c>
      <c r="C179" s="396" t="s">
        <v>1267</v>
      </c>
      <c r="D179" s="410">
        <v>1990</v>
      </c>
      <c r="E179" s="396">
        <v>10</v>
      </c>
      <c r="F179" s="396" t="s">
        <v>1367</v>
      </c>
      <c r="G179" s="396"/>
      <c r="H179" s="397">
        <v>0.30000000000000004</v>
      </c>
      <c r="I179" s="397">
        <f t="shared" si="7"/>
        <v>3.6000000000000005</v>
      </c>
      <c r="J179" s="287"/>
      <c r="K179" s="287"/>
      <c r="L179" s="287"/>
      <c r="M179" s="287"/>
      <c r="N179" s="287"/>
      <c r="O179" s="287"/>
      <c r="P179" s="287"/>
    </row>
    <row r="180" spans="1:16" s="398" customFormat="1" ht="15.75" customHeight="1">
      <c r="A180" s="395">
        <v>176</v>
      </c>
      <c r="B180" s="409" t="s">
        <v>1357</v>
      </c>
      <c r="C180" s="396" t="s">
        <v>1388</v>
      </c>
      <c r="D180" s="410">
        <v>2003</v>
      </c>
      <c r="E180" s="396">
        <v>10</v>
      </c>
      <c r="F180" s="396" t="s">
        <v>1389</v>
      </c>
      <c r="G180" s="396">
        <v>8.3</v>
      </c>
      <c r="H180" s="397">
        <v>0.45</v>
      </c>
      <c r="I180" s="397" t="s">
        <v>1390</v>
      </c>
      <c r="J180" s="287"/>
      <c r="K180" s="287"/>
      <c r="L180" s="287"/>
      <c r="M180" s="287"/>
      <c r="N180" s="287"/>
      <c r="O180" s="287"/>
      <c r="P180" s="287"/>
    </row>
    <row r="181" spans="1:16" s="398" customFormat="1" ht="24.75" customHeight="1">
      <c r="A181" s="395">
        <v>177</v>
      </c>
      <c r="B181" s="409" t="s">
        <v>1391</v>
      </c>
      <c r="C181" s="396" t="s">
        <v>1392</v>
      </c>
      <c r="D181" s="410">
        <v>2005</v>
      </c>
      <c r="E181" s="396">
        <v>10</v>
      </c>
      <c r="F181" s="396" t="s">
        <v>1389</v>
      </c>
      <c r="G181" s="396">
        <v>8.8</v>
      </c>
      <c r="H181" s="397">
        <v>0.45</v>
      </c>
      <c r="I181" s="397">
        <f aca="true" t="shared" si="8" ref="I181:I245">H181*12</f>
        <v>5.4</v>
      </c>
      <c r="J181" s="287"/>
      <c r="K181" s="287"/>
      <c r="L181" s="287"/>
      <c r="M181" s="287"/>
      <c r="N181" s="287"/>
      <c r="O181" s="287"/>
      <c r="P181" s="287"/>
    </row>
    <row r="182" spans="1:16" s="398" customFormat="1" ht="24.75" customHeight="1">
      <c r="A182" s="395">
        <v>178</v>
      </c>
      <c r="B182" s="409" t="s">
        <v>1393</v>
      </c>
      <c r="C182" s="396" t="s">
        <v>1394</v>
      </c>
      <c r="D182" s="410">
        <v>2001</v>
      </c>
      <c r="E182" s="396">
        <v>10</v>
      </c>
      <c r="F182" s="396" t="s">
        <v>1389</v>
      </c>
      <c r="G182" s="396">
        <v>7.1</v>
      </c>
      <c r="H182" s="397">
        <v>0.4</v>
      </c>
      <c r="I182" s="397">
        <f t="shared" si="8"/>
        <v>4.800000000000001</v>
      </c>
      <c r="J182" s="287"/>
      <c r="K182" s="287"/>
      <c r="L182" s="287"/>
      <c r="M182" s="287"/>
      <c r="N182" s="287"/>
      <c r="O182" s="287"/>
      <c r="P182" s="287"/>
    </row>
    <row r="183" spans="1:16" s="398" customFormat="1" ht="27.75" customHeight="1">
      <c r="A183" s="395">
        <v>179</v>
      </c>
      <c r="B183" s="409" t="s">
        <v>1302</v>
      </c>
      <c r="C183" s="413" t="s">
        <v>1395</v>
      </c>
      <c r="D183" s="410">
        <v>1990</v>
      </c>
      <c r="E183" s="396">
        <v>10</v>
      </c>
      <c r="F183" s="396" t="s">
        <v>1389</v>
      </c>
      <c r="G183" s="396">
        <v>15.5</v>
      </c>
      <c r="H183" s="397">
        <v>0.30000000000000004</v>
      </c>
      <c r="I183" s="397">
        <f t="shared" si="8"/>
        <v>3.6000000000000005</v>
      </c>
      <c r="J183" s="287"/>
      <c r="K183" s="287"/>
      <c r="L183" s="287"/>
      <c r="M183" s="287"/>
      <c r="N183" s="287"/>
      <c r="O183" s="287"/>
      <c r="P183" s="287"/>
    </row>
    <row r="184" spans="1:16" s="398" customFormat="1" ht="27.75" customHeight="1">
      <c r="A184" s="395">
        <v>180</v>
      </c>
      <c r="B184" s="409" t="s">
        <v>1242</v>
      </c>
      <c r="C184" s="413" t="s">
        <v>1395</v>
      </c>
      <c r="D184" s="410">
        <v>1996</v>
      </c>
      <c r="E184" s="396">
        <v>10</v>
      </c>
      <c r="F184" s="396" t="s">
        <v>1389</v>
      </c>
      <c r="G184" s="396">
        <v>12.4</v>
      </c>
      <c r="H184" s="397">
        <v>0.45</v>
      </c>
      <c r="I184" s="397">
        <f t="shared" si="8"/>
        <v>5.4</v>
      </c>
      <c r="J184" s="287"/>
      <c r="K184" s="287"/>
      <c r="L184" s="287"/>
      <c r="M184" s="287"/>
      <c r="N184" s="287"/>
      <c r="O184" s="287"/>
      <c r="P184" s="287"/>
    </row>
    <row r="185" spans="1:16" s="398" customFormat="1" ht="27.75" customHeight="1">
      <c r="A185" s="395">
        <v>181</v>
      </c>
      <c r="B185" s="409" t="s">
        <v>1244</v>
      </c>
      <c r="C185" s="410" t="s">
        <v>1245</v>
      </c>
      <c r="D185" s="410">
        <v>2001</v>
      </c>
      <c r="E185" s="396">
        <v>10</v>
      </c>
      <c r="F185" s="396" t="s">
        <v>1389</v>
      </c>
      <c r="G185" s="396">
        <v>17.8</v>
      </c>
      <c r="H185" s="397">
        <v>0.30000000000000004</v>
      </c>
      <c r="I185" s="397">
        <f t="shared" si="8"/>
        <v>3.6000000000000005</v>
      </c>
      <c r="J185" s="287"/>
      <c r="K185" s="287"/>
      <c r="L185" s="287"/>
      <c r="M185" s="287"/>
      <c r="N185" s="287"/>
      <c r="O185" s="287"/>
      <c r="P185" s="287"/>
    </row>
    <row r="186" spans="1:16" s="398" customFormat="1" ht="27.75" customHeight="1">
      <c r="A186" s="395">
        <v>182</v>
      </c>
      <c r="B186" s="409" t="s">
        <v>1247</v>
      </c>
      <c r="C186" s="410" t="s">
        <v>1248</v>
      </c>
      <c r="D186" s="410">
        <v>2000</v>
      </c>
      <c r="E186" s="396">
        <v>10</v>
      </c>
      <c r="F186" s="396" t="s">
        <v>1389</v>
      </c>
      <c r="G186" s="396">
        <v>17</v>
      </c>
      <c r="H186" s="397">
        <v>0.30000000000000004</v>
      </c>
      <c r="I186" s="397">
        <f t="shared" si="8"/>
        <v>3.6000000000000005</v>
      </c>
      <c r="J186" s="287"/>
      <c r="K186" s="287"/>
      <c r="L186" s="287"/>
      <c r="M186" s="287"/>
      <c r="N186" s="287"/>
      <c r="O186" s="287"/>
      <c r="P186" s="287"/>
    </row>
    <row r="187" spans="1:16" s="398" customFormat="1" ht="27.75" customHeight="1">
      <c r="A187" s="395">
        <v>183</v>
      </c>
      <c r="B187" s="409" t="s">
        <v>1244</v>
      </c>
      <c r="C187" s="410" t="s">
        <v>1245</v>
      </c>
      <c r="D187" s="410">
        <v>2001</v>
      </c>
      <c r="E187" s="396">
        <v>10</v>
      </c>
      <c r="F187" s="396" t="s">
        <v>1389</v>
      </c>
      <c r="G187" s="396">
        <v>17.8</v>
      </c>
      <c r="H187" s="397">
        <v>0.30000000000000004</v>
      </c>
      <c r="I187" s="397">
        <f t="shared" si="8"/>
        <v>3.6000000000000005</v>
      </c>
      <c r="J187" s="287"/>
      <c r="K187" s="287"/>
      <c r="L187" s="287"/>
      <c r="M187" s="287"/>
      <c r="N187" s="287"/>
      <c r="O187" s="287"/>
      <c r="P187" s="287"/>
    </row>
    <row r="188" spans="1:16" s="398" customFormat="1" ht="27.75" customHeight="1">
      <c r="A188" s="395">
        <v>184</v>
      </c>
      <c r="B188" s="409" t="s">
        <v>1396</v>
      </c>
      <c r="C188" s="410" t="s">
        <v>1397</v>
      </c>
      <c r="D188" s="410">
        <v>1986</v>
      </c>
      <c r="E188" s="396">
        <v>10</v>
      </c>
      <c r="F188" s="396" t="s">
        <v>1389</v>
      </c>
      <c r="G188" s="396">
        <v>16.5</v>
      </c>
      <c r="H188" s="397">
        <v>0.30000000000000004</v>
      </c>
      <c r="I188" s="397">
        <f t="shared" si="8"/>
        <v>3.6000000000000005</v>
      </c>
      <c r="J188" s="287"/>
      <c r="K188" s="287"/>
      <c r="L188" s="287"/>
      <c r="M188" s="287"/>
      <c r="N188" s="287"/>
      <c r="O188" s="287"/>
      <c r="P188" s="287"/>
    </row>
    <row r="189" spans="1:16" s="398" customFormat="1" ht="27.75" customHeight="1">
      <c r="A189" s="395">
        <v>185</v>
      </c>
      <c r="B189" s="409" t="s">
        <v>1279</v>
      </c>
      <c r="C189" s="410" t="s">
        <v>1313</v>
      </c>
      <c r="D189" s="410">
        <v>1992</v>
      </c>
      <c r="E189" s="396">
        <v>10</v>
      </c>
      <c r="F189" s="396" t="s">
        <v>1389</v>
      </c>
      <c r="G189" s="396">
        <v>24.5</v>
      </c>
      <c r="H189" s="397">
        <v>0.8</v>
      </c>
      <c r="I189" s="397">
        <f t="shared" si="8"/>
        <v>9.600000000000001</v>
      </c>
      <c r="J189" s="287"/>
      <c r="K189" s="287"/>
      <c r="L189" s="287"/>
      <c r="M189" s="287"/>
      <c r="N189" s="287"/>
      <c r="O189" s="287"/>
      <c r="P189" s="287"/>
    </row>
    <row r="190" spans="1:16" s="398" customFormat="1" ht="15.75" customHeight="1">
      <c r="A190" s="395">
        <v>186</v>
      </c>
      <c r="B190" s="409" t="s">
        <v>1398</v>
      </c>
      <c r="C190" s="410" t="s">
        <v>1399</v>
      </c>
      <c r="D190" s="410">
        <v>1987</v>
      </c>
      <c r="E190" s="396">
        <v>10</v>
      </c>
      <c r="F190" s="396" t="s">
        <v>1389</v>
      </c>
      <c r="G190" s="399" t="s">
        <v>1400</v>
      </c>
      <c r="H190" s="397">
        <v>0.65</v>
      </c>
      <c r="I190" s="397">
        <f t="shared" si="8"/>
        <v>7.800000000000001</v>
      </c>
      <c r="J190" s="287"/>
      <c r="K190" s="287"/>
      <c r="L190" s="287"/>
      <c r="M190" s="287"/>
      <c r="N190" s="287"/>
      <c r="O190" s="287"/>
      <c r="P190" s="287"/>
    </row>
    <row r="191" spans="1:16" s="398" customFormat="1" ht="15.75" customHeight="1">
      <c r="A191" s="395">
        <v>187</v>
      </c>
      <c r="B191" s="409" t="s">
        <v>1263</v>
      </c>
      <c r="C191" s="410" t="s">
        <v>1264</v>
      </c>
      <c r="D191" s="410">
        <v>1984</v>
      </c>
      <c r="E191" s="396">
        <v>10</v>
      </c>
      <c r="F191" s="396" t="s">
        <v>1389</v>
      </c>
      <c r="G191" s="396">
        <v>26.2</v>
      </c>
      <c r="H191" s="397">
        <v>0.8</v>
      </c>
      <c r="I191" s="397">
        <f t="shared" si="8"/>
        <v>9.600000000000001</v>
      </c>
      <c r="J191" s="287"/>
      <c r="K191" s="287"/>
      <c r="L191" s="287"/>
      <c r="M191" s="287"/>
      <c r="N191" s="287"/>
      <c r="O191" s="287"/>
      <c r="P191" s="287"/>
    </row>
    <row r="192" spans="1:16" s="398" customFormat="1" ht="15.75" customHeight="1">
      <c r="A192" s="395">
        <v>188</v>
      </c>
      <c r="B192" s="409" t="s">
        <v>1265</v>
      </c>
      <c r="C192" s="410" t="s">
        <v>1264</v>
      </c>
      <c r="D192" s="410">
        <v>1987</v>
      </c>
      <c r="E192" s="396">
        <v>10</v>
      </c>
      <c r="F192" s="396" t="s">
        <v>1389</v>
      </c>
      <c r="G192" s="396">
        <v>29.9</v>
      </c>
      <c r="H192" s="397">
        <v>0.8</v>
      </c>
      <c r="I192" s="397">
        <f t="shared" si="8"/>
        <v>9.600000000000001</v>
      </c>
      <c r="J192" s="287"/>
      <c r="K192" s="287"/>
      <c r="L192" s="287"/>
      <c r="M192" s="287"/>
      <c r="N192" s="287"/>
      <c r="O192" s="287"/>
      <c r="P192" s="287"/>
    </row>
    <row r="193" spans="1:16" s="398" customFormat="1" ht="27.75" customHeight="1">
      <c r="A193" s="395">
        <v>189</v>
      </c>
      <c r="B193" s="409" t="s">
        <v>1265</v>
      </c>
      <c r="C193" s="410" t="s">
        <v>1264</v>
      </c>
      <c r="D193" s="410">
        <v>1991</v>
      </c>
      <c r="E193" s="396">
        <v>10</v>
      </c>
      <c r="F193" s="396" t="s">
        <v>1389</v>
      </c>
      <c r="G193" s="396">
        <v>29.9</v>
      </c>
      <c r="H193" s="397">
        <v>0.8</v>
      </c>
      <c r="I193" s="397">
        <f t="shared" si="8"/>
        <v>9.600000000000001</v>
      </c>
      <c r="J193" s="287"/>
      <c r="K193" s="287"/>
      <c r="L193" s="287"/>
      <c r="M193" s="287"/>
      <c r="N193" s="287"/>
      <c r="O193" s="287"/>
      <c r="P193" s="287"/>
    </row>
    <row r="194" spans="1:16" s="398" customFormat="1" ht="15.75" customHeight="1">
      <c r="A194" s="395">
        <v>190</v>
      </c>
      <c r="B194" s="409" t="s">
        <v>1401</v>
      </c>
      <c r="C194" s="410" t="s">
        <v>1402</v>
      </c>
      <c r="D194" s="410" t="s">
        <v>1403</v>
      </c>
      <c r="E194" s="396">
        <v>10</v>
      </c>
      <c r="F194" s="396" t="s">
        <v>1389</v>
      </c>
      <c r="G194" s="396">
        <v>32.2</v>
      </c>
      <c r="H194" s="397">
        <v>0.8</v>
      </c>
      <c r="I194" s="397">
        <f t="shared" si="8"/>
        <v>9.600000000000001</v>
      </c>
      <c r="J194" s="287"/>
      <c r="K194" s="287"/>
      <c r="L194" s="287"/>
      <c r="M194" s="287"/>
      <c r="N194" s="287"/>
      <c r="O194" s="287"/>
      <c r="P194" s="287"/>
    </row>
    <row r="195" spans="1:16" s="403" customFormat="1" ht="17.25" customHeight="1">
      <c r="A195" s="395">
        <v>191</v>
      </c>
      <c r="B195" s="414" t="s">
        <v>1339</v>
      </c>
      <c r="C195" s="396" t="s">
        <v>1273</v>
      </c>
      <c r="D195" s="410">
        <v>2012</v>
      </c>
      <c r="E195" s="396">
        <v>10</v>
      </c>
      <c r="F195" s="396" t="s">
        <v>1237</v>
      </c>
      <c r="G195" s="402">
        <v>37.4</v>
      </c>
      <c r="H195" s="408">
        <v>0.35</v>
      </c>
      <c r="I195" s="405">
        <f t="shared" si="8"/>
        <v>4.199999999999999</v>
      </c>
      <c r="J195" s="404"/>
      <c r="K195" s="404"/>
      <c r="L195" s="404"/>
      <c r="M195" s="404"/>
      <c r="N195" s="404"/>
      <c r="O195" s="404"/>
      <c r="P195" s="404"/>
    </row>
    <row r="196" spans="1:16" s="398" customFormat="1" ht="24.75" customHeight="1">
      <c r="A196" s="395">
        <v>192</v>
      </c>
      <c r="B196" s="409" t="s">
        <v>1265</v>
      </c>
      <c r="C196" s="396" t="s">
        <v>1404</v>
      </c>
      <c r="D196" s="410">
        <v>1990</v>
      </c>
      <c r="E196" s="396">
        <v>10</v>
      </c>
      <c r="F196" s="396" t="s">
        <v>1389</v>
      </c>
      <c r="G196" s="396">
        <v>29.9</v>
      </c>
      <c r="H196" s="397">
        <v>0.8</v>
      </c>
      <c r="I196" s="397">
        <f t="shared" si="8"/>
        <v>9.600000000000001</v>
      </c>
      <c r="J196" s="287"/>
      <c r="K196" s="287"/>
      <c r="L196" s="287"/>
      <c r="M196" s="287"/>
      <c r="N196" s="287"/>
      <c r="O196" s="287"/>
      <c r="P196" s="287"/>
    </row>
    <row r="197" spans="1:16" s="398" customFormat="1" ht="24.75" customHeight="1">
      <c r="A197" s="395">
        <v>193</v>
      </c>
      <c r="B197" s="409" t="s">
        <v>1265</v>
      </c>
      <c r="C197" s="396" t="s">
        <v>1405</v>
      </c>
      <c r="D197" s="410">
        <v>1992</v>
      </c>
      <c r="E197" s="396">
        <v>10</v>
      </c>
      <c r="F197" s="396" t="s">
        <v>1389</v>
      </c>
      <c r="G197" s="396">
        <v>32.2</v>
      </c>
      <c r="H197" s="397">
        <v>0.8</v>
      </c>
      <c r="I197" s="397">
        <f t="shared" si="8"/>
        <v>9.600000000000001</v>
      </c>
      <c r="J197" s="287"/>
      <c r="K197" s="287"/>
      <c r="L197" s="287"/>
      <c r="M197" s="287"/>
      <c r="N197" s="287"/>
      <c r="O197" s="287"/>
      <c r="P197" s="287"/>
    </row>
    <row r="198" spans="1:16" s="398" customFormat="1" ht="24.75" customHeight="1">
      <c r="A198" s="395">
        <v>194</v>
      </c>
      <c r="B198" s="409" t="s">
        <v>1265</v>
      </c>
      <c r="C198" s="396" t="s">
        <v>1404</v>
      </c>
      <c r="D198" s="410">
        <v>1988</v>
      </c>
      <c r="E198" s="396">
        <v>10</v>
      </c>
      <c r="F198" s="396" t="s">
        <v>1389</v>
      </c>
      <c r="G198" s="396">
        <v>29.9</v>
      </c>
      <c r="H198" s="397">
        <v>0.8</v>
      </c>
      <c r="I198" s="397">
        <f t="shared" si="8"/>
        <v>9.600000000000001</v>
      </c>
      <c r="J198" s="287"/>
      <c r="K198" s="287"/>
      <c r="L198" s="287"/>
      <c r="M198" s="287"/>
      <c r="N198" s="287"/>
      <c r="O198" s="287"/>
      <c r="P198" s="287"/>
    </row>
    <row r="199" spans="1:16" s="398" customFormat="1" ht="24.75" customHeight="1">
      <c r="A199" s="395">
        <v>195</v>
      </c>
      <c r="B199" s="409" t="s">
        <v>1406</v>
      </c>
      <c r="C199" s="396" t="s">
        <v>1404</v>
      </c>
      <c r="D199" s="410">
        <v>1990</v>
      </c>
      <c r="E199" s="396">
        <v>10</v>
      </c>
      <c r="F199" s="396" t="s">
        <v>1389</v>
      </c>
      <c r="G199" s="396">
        <v>29.9</v>
      </c>
      <c r="H199" s="397">
        <v>0.8</v>
      </c>
      <c r="I199" s="397">
        <f t="shared" si="8"/>
        <v>9.600000000000001</v>
      </c>
      <c r="J199" s="287"/>
      <c r="K199" s="287"/>
      <c r="L199" s="287"/>
      <c r="M199" s="287"/>
      <c r="N199" s="287"/>
      <c r="O199" s="287"/>
      <c r="P199" s="287"/>
    </row>
    <row r="200" spans="1:16" s="398" customFormat="1" ht="24.75" customHeight="1">
      <c r="A200" s="395">
        <v>196</v>
      </c>
      <c r="B200" s="409" t="s">
        <v>1314</v>
      </c>
      <c r="C200" s="396" t="s">
        <v>1407</v>
      </c>
      <c r="D200" s="410">
        <v>1989</v>
      </c>
      <c r="E200" s="396">
        <v>10</v>
      </c>
      <c r="F200" s="396" t="s">
        <v>1389</v>
      </c>
      <c r="G200" s="396">
        <v>26.7</v>
      </c>
      <c r="H200" s="397">
        <v>0.8</v>
      </c>
      <c r="I200" s="397">
        <f t="shared" si="8"/>
        <v>9.600000000000001</v>
      </c>
      <c r="J200" s="287"/>
      <c r="K200" s="287"/>
      <c r="L200" s="287"/>
      <c r="M200" s="287"/>
      <c r="N200" s="287"/>
      <c r="O200" s="287"/>
      <c r="P200" s="287"/>
    </row>
    <row r="201" spans="1:16" s="398" customFormat="1" ht="15.75" customHeight="1">
      <c r="A201" s="395">
        <v>197</v>
      </c>
      <c r="B201" s="409" t="s">
        <v>1408</v>
      </c>
      <c r="C201" s="396" t="s">
        <v>1267</v>
      </c>
      <c r="D201" s="410">
        <v>1972</v>
      </c>
      <c r="E201" s="396">
        <v>10</v>
      </c>
      <c r="F201" s="396" t="s">
        <v>1389</v>
      </c>
      <c r="G201" s="396"/>
      <c r="H201" s="397">
        <v>0.30000000000000004</v>
      </c>
      <c r="I201" s="397">
        <f t="shared" si="8"/>
        <v>3.6000000000000005</v>
      </c>
      <c r="J201" s="287"/>
      <c r="K201" s="287"/>
      <c r="L201" s="287"/>
      <c r="M201" s="287"/>
      <c r="N201" s="287"/>
      <c r="O201" s="287"/>
      <c r="P201" s="287"/>
    </row>
    <row r="202" spans="1:16" s="398" customFormat="1" ht="15.75" customHeight="1">
      <c r="A202" s="395">
        <v>198</v>
      </c>
      <c r="B202" s="409" t="s">
        <v>1409</v>
      </c>
      <c r="C202" s="396" t="s">
        <v>1267</v>
      </c>
      <c r="D202" s="410">
        <v>1987</v>
      </c>
      <c r="E202" s="396">
        <v>10</v>
      </c>
      <c r="F202" s="396" t="s">
        <v>1389</v>
      </c>
      <c r="G202" s="396"/>
      <c r="H202" s="397">
        <v>0.30000000000000004</v>
      </c>
      <c r="I202" s="397">
        <f t="shared" si="8"/>
        <v>3.6000000000000005</v>
      </c>
      <c r="J202" s="287"/>
      <c r="K202" s="287"/>
      <c r="L202" s="287"/>
      <c r="M202" s="287"/>
      <c r="N202" s="287"/>
      <c r="O202" s="287"/>
      <c r="P202" s="287"/>
    </row>
    <row r="203" spans="1:16" s="398" customFormat="1" ht="15.75" customHeight="1">
      <c r="A203" s="395">
        <v>199</v>
      </c>
      <c r="B203" s="409" t="s">
        <v>1410</v>
      </c>
      <c r="C203" s="396" t="s">
        <v>1267</v>
      </c>
      <c r="D203" s="410">
        <v>1990</v>
      </c>
      <c r="E203" s="396">
        <v>10</v>
      </c>
      <c r="F203" s="396" t="s">
        <v>1389</v>
      </c>
      <c r="G203" s="396"/>
      <c r="H203" s="397">
        <v>0.30000000000000004</v>
      </c>
      <c r="I203" s="397">
        <f t="shared" si="8"/>
        <v>3.6000000000000005</v>
      </c>
      <c r="J203" s="287"/>
      <c r="K203" s="287"/>
      <c r="L203" s="287"/>
      <c r="M203" s="287"/>
      <c r="N203" s="287"/>
      <c r="O203" s="287"/>
      <c r="P203" s="287"/>
    </row>
    <row r="204" spans="1:16" s="398" customFormat="1" ht="15.75" customHeight="1">
      <c r="A204" s="395">
        <v>200</v>
      </c>
      <c r="B204" s="409" t="s">
        <v>1295</v>
      </c>
      <c r="C204" s="396" t="s">
        <v>1270</v>
      </c>
      <c r="D204" s="410">
        <v>1995</v>
      </c>
      <c r="E204" s="396">
        <v>10</v>
      </c>
      <c r="F204" s="396" t="s">
        <v>1389</v>
      </c>
      <c r="G204" s="396">
        <v>7.3</v>
      </c>
      <c r="H204" s="408">
        <v>0.4</v>
      </c>
      <c r="I204" s="405">
        <f t="shared" si="8"/>
        <v>4.800000000000001</v>
      </c>
      <c r="J204" s="287"/>
      <c r="K204" s="287"/>
      <c r="L204" s="287"/>
      <c r="M204" s="287"/>
      <c r="N204" s="287"/>
      <c r="O204" s="287"/>
      <c r="P204" s="287"/>
    </row>
    <row r="205" spans="1:16" s="403" customFormat="1" ht="15.75" customHeight="1">
      <c r="A205" s="395">
        <v>201</v>
      </c>
      <c r="B205" s="415" t="s">
        <v>1366</v>
      </c>
      <c r="C205" s="396" t="s">
        <v>1411</v>
      </c>
      <c r="D205" s="404">
        <v>2010</v>
      </c>
      <c r="E205" s="404">
        <v>10</v>
      </c>
      <c r="F205" s="396" t="s">
        <v>1389</v>
      </c>
      <c r="G205" s="396">
        <v>15.5</v>
      </c>
      <c r="H205" s="397">
        <v>0.65</v>
      </c>
      <c r="I205" s="397">
        <f t="shared" si="8"/>
        <v>7.800000000000001</v>
      </c>
      <c r="J205" s="404"/>
      <c r="K205" s="404"/>
      <c r="L205" s="404"/>
      <c r="M205" s="404"/>
      <c r="N205" s="404"/>
      <c r="O205" s="404"/>
      <c r="P205" s="404"/>
    </row>
    <row r="206" spans="1:16" s="398" customFormat="1" ht="27.75" customHeight="1">
      <c r="A206" s="395">
        <v>202</v>
      </c>
      <c r="B206" s="409" t="s">
        <v>1297</v>
      </c>
      <c r="C206" s="396" t="s">
        <v>1267</v>
      </c>
      <c r="D206" s="410">
        <v>1993</v>
      </c>
      <c r="E206" s="396">
        <v>10</v>
      </c>
      <c r="F206" s="396" t="s">
        <v>1389</v>
      </c>
      <c r="G206" s="396"/>
      <c r="H206" s="397">
        <v>0.30000000000000004</v>
      </c>
      <c r="I206" s="397">
        <f t="shared" si="8"/>
        <v>3.6000000000000005</v>
      </c>
      <c r="J206" s="287"/>
      <c r="K206" s="287"/>
      <c r="L206" s="287"/>
      <c r="M206" s="287"/>
      <c r="N206" s="287"/>
      <c r="O206" s="287"/>
      <c r="P206" s="287"/>
    </row>
    <row r="207" spans="1:16" s="398" customFormat="1" ht="27.75" customHeight="1">
      <c r="A207" s="395">
        <v>203</v>
      </c>
      <c r="B207" s="409" t="s">
        <v>1412</v>
      </c>
      <c r="C207" s="396" t="s">
        <v>1267</v>
      </c>
      <c r="D207" s="410">
        <v>1986</v>
      </c>
      <c r="E207" s="396">
        <v>10</v>
      </c>
      <c r="F207" s="396" t="s">
        <v>1389</v>
      </c>
      <c r="G207" s="396"/>
      <c r="H207" s="397">
        <v>0.30000000000000004</v>
      </c>
      <c r="I207" s="397">
        <f t="shared" si="8"/>
        <v>3.6000000000000005</v>
      </c>
      <c r="J207" s="287"/>
      <c r="K207" s="287"/>
      <c r="L207" s="287"/>
      <c r="M207" s="287"/>
      <c r="N207" s="287"/>
      <c r="O207" s="287"/>
      <c r="P207" s="287"/>
    </row>
    <row r="208" spans="1:16" s="398" customFormat="1" ht="27.75" customHeight="1">
      <c r="A208" s="395">
        <v>204</v>
      </c>
      <c r="B208" s="409" t="s">
        <v>1295</v>
      </c>
      <c r="C208" s="396" t="s">
        <v>1270</v>
      </c>
      <c r="D208" s="410">
        <v>1991</v>
      </c>
      <c r="E208" s="396">
        <v>10</v>
      </c>
      <c r="F208" s="396" t="s">
        <v>1389</v>
      </c>
      <c r="G208" s="396">
        <v>7.3</v>
      </c>
      <c r="H208" s="408">
        <v>0.4</v>
      </c>
      <c r="I208" s="405">
        <f t="shared" si="8"/>
        <v>4.800000000000001</v>
      </c>
      <c r="J208" s="287"/>
      <c r="K208" s="287"/>
      <c r="L208" s="287"/>
      <c r="M208" s="287"/>
      <c r="N208" s="287"/>
      <c r="O208" s="287"/>
      <c r="P208" s="287"/>
    </row>
    <row r="209" spans="1:16" s="398" customFormat="1" ht="27.75" customHeight="1">
      <c r="A209" s="395">
        <v>205</v>
      </c>
      <c r="B209" s="409" t="s">
        <v>1269</v>
      </c>
      <c r="C209" s="396" t="s">
        <v>1270</v>
      </c>
      <c r="D209" s="410">
        <v>1987</v>
      </c>
      <c r="E209" s="396">
        <v>10</v>
      </c>
      <c r="F209" s="396" t="s">
        <v>1389</v>
      </c>
      <c r="G209" s="396">
        <v>15.5</v>
      </c>
      <c r="H209" s="397">
        <v>0.65</v>
      </c>
      <c r="I209" s="397">
        <f t="shared" si="8"/>
        <v>7.800000000000001</v>
      </c>
      <c r="J209" s="287"/>
      <c r="K209" s="287"/>
      <c r="L209" s="287"/>
      <c r="M209" s="287"/>
      <c r="N209" s="287"/>
      <c r="O209" s="287"/>
      <c r="P209" s="287"/>
    </row>
    <row r="210" spans="1:16" s="398" customFormat="1" ht="27.75" customHeight="1">
      <c r="A210" s="395">
        <v>206</v>
      </c>
      <c r="B210" s="409" t="s">
        <v>1269</v>
      </c>
      <c r="C210" s="396" t="s">
        <v>1270</v>
      </c>
      <c r="D210" s="410">
        <v>1987</v>
      </c>
      <c r="E210" s="396">
        <v>10</v>
      </c>
      <c r="F210" s="396" t="s">
        <v>1389</v>
      </c>
      <c r="G210" s="396">
        <v>15.5</v>
      </c>
      <c r="H210" s="397">
        <v>0.65</v>
      </c>
      <c r="I210" s="397">
        <f t="shared" si="8"/>
        <v>7.800000000000001</v>
      </c>
      <c r="J210" s="287"/>
      <c r="K210" s="287"/>
      <c r="L210" s="287"/>
      <c r="M210" s="287"/>
      <c r="N210" s="287"/>
      <c r="O210" s="287"/>
      <c r="P210" s="287"/>
    </row>
    <row r="211" spans="1:16" s="398" customFormat="1" ht="27.75" customHeight="1">
      <c r="A211" s="395">
        <v>207</v>
      </c>
      <c r="B211" s="409" t="s">
        <v>1269</v>
      </c>
      <c r="C211" s="396" t="s">
        <v>1270</v>
      </c>
      <c r="D211" s="410">
        <v>1990</v>
      </c>
      <c r="E211" s="396">
        <v>10</v>
      </c>
      <c r="F211" s="396" t="s">
        <v>1389</v>
      </c>
      <c r="G211" s="396">
        <v>15.5</v>
      </c>
      <c r="H211" s="397">
        <v>0.65</v>
      </c>
      <c r="I211" s="397">
        <f t="shared" si="8"/>
        <v>7.800000000000001</v>
      </c>
      <c r="J211" s="287"/>
      <c r="K211" s="287"/>
      <c r="L211" s="287"/>
      <c r="M211" s="287"/>
      <c r="N211" s="287"/>
      <c r="O211" s="287"/>
      <c r="P211" s="287"/>
    </row>
    <row r="212" spans="1:16" s="398" customFormat="1" ht="27.75" customHeight="1">
      <c r="A212" s="395">
        <v>208</v>
      </c>
      <c r="B212" s="409" t="s">
        <v>1296</v>
      </c>
      <c r="C212" s="396" t="s">
        <v>1267</v>
      </c>
      <c r="D212" s="410">
        <v>1977</v>
      </c>
      <c r="E212" s="396">
        <v>10</v>
      </c>
      <c r="F212" s="396" t="s">
        <v>1389</v>
      </c>
      <c r="G212" s="396"/>
      <c r="H212" s="397">
        <v>0.30000000000000004</v>
      </c>
      <c r="I212" s="397">
        <f t="shared" si="8"/>
        <v>3.6000000000000005</v>
      </c>
      <c r="J212" s="287"/>
      <c r="K212" s="287"/>
      <c r="L212" s="287"/>
      <c r="M212" s="287"/>
      <c r="N212" s="287"/>
      <c r="O212" s="287"/>
      <c r="P212" s="287"/>
    </row>
    <row r="213" spans="1:16" s="398" customFormat="1" ht="27.75" customHeight="1">
      <c r="A213" s="395">
        <v>209</v>
      </c>
      <c r="B213" s="409" t="s">
        <v>1296</v>
      </c>
      <c r="C213" s="396" t="s">
        <v>1267</v>
      </c>
      <c r="D213" s="410">
        <v>1990</v>
      </c>
      <c r="E213" s="396">
        <v>10</v>
      </c>
      <c r="F213" s="396" t="s">
        <v>1389</v>
      </c>
      <c r="G213" s="396"/>
      <c r="H213" s="397">
        <v>0.30000000000000004</v>
      </c>
      <c r="I213" s="397">
        <f t="shared" si="8"/>
        <v>3.6000000000000005</v>
      </c>
      <c r="J213" s="287"/>
      <c r="K213" s="287"/>
      <c r="L213" s="287"/>
      <c r="M213" s="287"/>
      <c r="N213" s="287"/>
      <c r="O213" s="287"/>
      <c r="P213" s="287"/>
    </row>
    <row r="214" spans="1:16" s="398" customFormat="1" ht="27.75" customHeight="1">
      <c r="A214" s="395">
        <v>210</v>
      </c>
      <c r="B214" s="409" t="s">
        <v>1296</v>
      </c>
      <c r="C214" s="396" t="s">
        <v>1267</v>
      </c>
      <c r="D214" s="410">
        <v>1977</v>
      </c>
      <c r="E214" s="396">
        <v>10</v>
      </c>
      <c r="F214" s="396" t="s">
        <v>1389</v>
      </c>
      <c r="G214" s="396"/>
      <c r="H214" s="397">
        <v>0.30000000000000004</v>
      </c>
      <c r="I214" s="397">
        <f t="shared" si="8"/>
        <v>3.6000000000000005</v>
      </c>
      <c r="J214" s="287"/>
      <c r="K214" s="287"/>
      <c r="L214" s="287"/>
      <c r="M214" s="287"/>
      <c r="N214" s="287"/>
      <c r="O214" s="287"/>
      <c r="P214" s="287"/>
    </row>
    <row r="215" spans="1:16" s="398" customFormat="1" ht="24.75" customHeight="1">
      <c r="A215" s="395">
        <v>211</v>
      </c>
      <c r="B215" s="409" t="s">
        <v>1413</v>
      </c>
      <c r="C215" s="396" t="s">
        <v>1362</v>
      </c>
      <c r="D215" s="410">
        <v>2012</v>
      </c>
      <c r="E215" s="396">
        <v>10</v>
      </c>
      <c r="F215" s="396" t="s">
        <v>1340</v>
      </c>
      <c r="G215" s="396">
        <v>15.5</v>
      </c>
      <c r="H215" s="397">
        <v>0.65</v>
      </c>
      <c r="I215" s="397">
        <f t="shared" si="8"/>
        <v>7.800000000000001</v>
      </c>
      <c r="J215" s="287"/>
      <c r="K215" s="287"/>
      <c r="L215" s="287"/>
      <c r="M215" s="287"/>
      <c r="N215" s="287"/>
      <c r="O215" s="287"/>
      <c r="P215" s="287"/>
    </row>
    <row r="216" spans="1:16" s="398" customFormat="1" ht="24.75" customHeight="1">
      <c r="A216" s="395">
        <v>212</v>
      </c>
      <c r="B216" s="409" t="s">
        <v>1361</v>
      </c>
      <c r="C216" s="396" t="s">
        <v>1362</v>
      </c>
      <c r="D216" s="410">
        <v>1988</v>
      </c>
      <c r="E216" s="396">
        <v>10</v>
      </c>
      <c r="F216" s="396" t="s">
        <v>1340</v>
      </c>
      <c r="G216" s="396">
        <v>15.5</v>
      </c>
      <c r="H216" s="397">
        <v>0.65</v>
      </c>
      <c r="I216" s="397">
        <f t="shared" si="8"/>
        <v>7.800000000000001</v>
      </c>
      <c r="J216" s="287"/>
      <c r="K216" s="287"/>
      <c r="L216" s="287"/>
      <c r="M216" s="287"/>
      <c r="N216" s="287"/>
      <c r="O216" s="287"/>
      <c r="P216" s="287"/>
    </row>
    <row r="217" spans="1:16" s="398" customFormat="1" ht="27.75" customHeight="1">
      <c r="A217" s="395">
        <v>213</v>
      </c>
      <c r="B217" s="409" t="s">
        <v>1414</v>
      </c>
      <c r="C217" s="396" t="s">
        <v>1270</v>
      </c>
      <c r="D217" s="410">
        <v>1991</v>
      </c>
      <c r="E217" s="396">
        <v>10</v>
      </c>
      <c r="F217" s="396" t="s">
        <v>1340</v>
      </c>
      <c r="G217" s="396">
        <v>15.5</v>
      </c>
      <c r="H217" s="397">
        <v>0.65</v>
      </c>
      <c r="I217" s="397">
        <f t="shared" si="8"/>
        <v>7.800000000000001</v>
      </c>
      <c r="J217" s="287"/>
      <c r="K217" s="287"/>
      <c r="L217" s="287"/>
      <c r="M217" s="287"/>
      <c r="N217" s="287"/>
      <c r="O217" s="287"/>
      <c r="P217" s="287"/>
    </row>
    <row r="218" spans="1:16" s="398" customFormat="1" ht="27.75" customHeight="1">
      <c r="A218" s="395">
        <v>214</v>
      </c>
      <c r="B218" s="409" t="s">
        <v>1294</v>
      </c>
      <c r="C218" s="396" t="s">
        <v>1270</v>
      </c>
      <c r="D218" s="410">
        <v>2010</v>
      </c>
      <c r="E218" s="410">
        <v>10</v>
      </c>
      <c r="F218" s="396" t="s">
        <v>1340</v>
      </c>
      <c r="G218" s="396">
        <v>7.3</v>
      </c>
      <c r="H218" s="408">
        <v>0.4</v>
      </c>
      <c r="I218" s="405">
        <f t="shared" si="8"/>
        <v>4.800000000000001</v>
      </c>
      <c r="J218" s="287"/>
      <c r="K218" s="287"/>
      <c r="L218" s="287"/>
      <c r="M218" s="287"/>
      <c r="N218" s="287"/>
      <c r="O218" s="287"/>
      <c r="P218" s="287"/>
    </row>
    <row r="219" spans="1:16" s="398" customFormat="1" ht="27.75" customHeight="1">
      <c r="A219" s="395">
        <v>215</v>
      </c>
      <c r="B219" s="409" t="s">
        <v>1415</v>
      </c>
      <c r="C219" s="396" t="s">
        <v>1270</v>
      </c>
      <c r="D219" s="410">
        <v>1997</v>
      </c>
      <c r="E219" s="396">
        <v>10</v>
      </c>
      <c r="F219" s="396" t="s">
        <v>1340</v>
      </c>
      <c r="G219" s="396">
        <v>7.3</v>
      </c>
      <c r="H219" s="408">
        <v>0.4</v>
      </c>
      <c r="I219" s="405">
        <f t="shared" si="8"/>
        <v>4.800000000000001</v>
      </c>
      <c r="J219" s="287"/>
      <c r="K219" s="287"/>
      <c r="L219" s="287"/>
      <c r="M219" s="287"/>
      <c r="N219" s="287"/>
      <c r="O219" s="287"/>
      <c r="P219" s="287"/>
    </row>
    <row r="220" spans="1:16" s="398" customFormat="1" ht="15.75" customHeight="1">
      <c r="A220" s="395">
        <v>216</v>
      </c>
      <c r="B220" s="409" t="s">
        <v>1416</v>
      </c>
      <c r="C220" s="396" t="s">
        <v>1270</v>
      </c>
      <c r="D220" s="410">
        <v>1979</v>
      </c>
      <c r="E220" s="396">
        <v>10</v>
      </c>
      <c r="F220" s="396" t="s">
        <v>1340</v>
      </c>
      <c r="G220" s="396">
        <v>7.3</v>
      </c>
      <c r="H220" s="408">
        <v>0.4</v>
      </c>
      <c r="I220" s="405">
        <f t="shared" si="8"/>
        <v>4.800000000000001</v>
      </c>
      <c r="J220" s="287"/>
      <c r="K220" s="287"/>
      <c r="L220" s="287"/>
      <c r="M220" s="287"/>
      <c r="N220" s="287"/>
      <c r="O220" s="287"/>
      <c r="P220" s="287"/>
    </row>
    <row r="221" spans="1:16" s="398" customFormat="1" ht="27.75" customHeight="1">
      <c r="A221" s="395">
        <v>217</v>
      </c>
      <c r="B221" s="409" t="s">
        <v>1417</v>
      </c>
      <c r="C221" s="396" t="s">
        <v>1267</v>
      </c>
      <c r="D221" s="410">
        <v>1987</v>
      </c>
      <c r="E221" s="396">
        <v>10</v>
      </c>
      <c r="F221" s="396" t="s">
        <v>1340</v>
      </c>
      <c r="G221" s="396"/>
      <c r="H221" s="397">
        <v>0.30000000000000004</v>
      </c>
      <c r="I221" s="397">
        <f t="shared" si="8"/>
        <v>3.6000000000000005</v>
      </c>
      <c r="J221" s="287"/>
      <c r="K221" s="287"/>
      <c r="L221" s="287"/>
      <c r="M221" s="287"/>
      <c r="N221" s="287"/>
      <c r="O221" s="287"/>
      <c r="P221" s="287"/>
    </row>
    <row r="222" spans="1:16" s="398" customFormat="1" ht="27.75" customHeight="1">
      <c r="A222" s="395">
        <v>218</v>
      </c>
      <c r="B222" s="409" t="s">
        <v>1418</v>
      </c>
      <c r="C222" s="396" t="s">
        <v>1419</v>
      </c>
      <c r="D222" s="410">
        <v>1992</v>
      </c>
      <c r="E222" s="396">
        <v>10</v>
      </c>
      <c r="F222" s="396" t="s">
        <v>1340</v>
      </c>
      <c r="G222" s="396">
        <v>7.3</v>
      </c>
      <c r="H222" s="408">
        <v>0.4</v>
      </c>
      <c r="I222" s="405">
        <f t="shared" si="8"/>
        <v>4.800000000000001</v>
      </c>
      <c r="J222" s="287"/>
      <c r="K222" s="287"/>
      <c r="L222" s="287"/>
      <c r="M222" s="287"/>
      <c r="N222" s="287"/>
      <c r="O222" s="287"/>
      <c r="P222" s="287"/>
    </row>
    <row r="223" spans="1:16" s="398" customFormat="1" ht="27.75" customHeight="1">
      <c r="A223" s="395">
        <v>219</v>
      </c>
      <c r="B223" s="409" t="s">
        <v>1335</v>
      </c>
      <c r="C223" s="396" t="s">
        <v>1267</v>
      </c>
      <c r="D223" s="410">
        <v>2009</v>
      </c>
      <c r="E223" s="396">
        <v>10</v>
      </c>
      <c r="F223" s="396" t="s">
        <v>1340</v>
      </c>
      <c r="G223" s="396"/>
      <c r="H223" s="397">
        <v>0.30000000000000004</v>
      </c>
      <c r="I223" s="397">
        <f t="shared" si="8"/>
        <v>3.6000000000000005</v>
      </c>
      <c r="J223" s="287"/>
      <c r="K223" s="287"/>
      <c r="L223" s="287"/>
      <c r="M223" s="287"/>
      <c r="N223" s="287"/>
      <c r="O223" s="287"/>
      <c r="P223" s="287"/>
    </row>
    <row r="224" spans="1:16" s="398" customFormat="1" ht="15.75" customHeight="1">
      <c r="A224" s="395">
        <v>220</v>
      </c>
      <c r="B224" s="409" t="s">
        <v>1420</v>
      </c>
      <c r="C224" s="396" t="s">
        <v>1267</v>
      </c>
      <c r="D224" s="410">
        <v>1969</v>
      </c>
      <c r="E224" s="396">
        <v>10</v>
      </c>
      <c r="F224" s="396" t="s">
        <v>1340</v>
      </c>
      <c r="G224" s="396"/>
      <c r="H224" s="397">
        <v>0.30000000000000004</v>
      </c>
      <c r="I224" s="397">
        <f t="shared" si="8"/>
        <v>3.6000000000000005</v>
      </c>
      <c r="J224" s="287"/>
      <c r="K224" s="287"/>
      <c r="L224" s="287"/>
      <c r="M224" s="287"/>
      <c r="N224" s="287"/>
      <c r="O224" s="287"/>
      <c r="P224" s="287"/>
    </row>
    <row r="225" spans="1:16" s="398" customFormat="1" ht="15.75" customHeight="1">
      <c r="A225" s="395">
        <v>221</v>
      </c>
      <c r="B225" s="409" t="s">
        <v>1421</v>
      </c>
      <c r="C225" s="396" t="s">
        <v>1267</v>
      </c>
      <c r="D225" s="410">
        <v>1991</v>
      </c>
      <c r="E225" s="396">
        <v>10</v>
      </c>
      <c r="F225" s="396" t="s">
        <v>1340</v>
      </c>
      <c r="G225" s="396"/>
      <c r="H225" s="397">
        <v>0.30000000000000004</v>
      </c>
      <c r="I225" s="397">
        <f t="shared" si="8"/>
        <v>3.6000000000000005</v>
      </c>
      <c r="J225" s="287"/>
      <c r="K225" s="287"/>
      <c r="L225" s="287"/>
      <c r="M225" s="287"/>
      <c r="N225" s="287"/>
      <c r="O225" s="287"/>
      <c r="P225" s="287"/>
    </row>
    <row r="226" spans="1:16" s="398" customFormat="1" ht="15.75" customHeight="1">
      <c r="A226" s="395">
        <v>222</v>
      </c>
      <c r="B226" s="409" t="s">
        <v>1410</v>
      </c>
      <c r="C226" s="396" t="s">
        <v>1267</v>
      </c>
      <c r="D226" s="410">
        <v>1987</v>
      </c>
      <c r="E226" s="396">
        <v>10</v>
      </c>
      <c r="F226" s="396" t="s">
        <v>1340</v>
      </c>
      <c r="G226" s="396"/>
      <c r="H226" s="397">
        <v>0.30000000000000004</v>
      </c>
      <c r="I226" s="397">
        <f t="shared" si="8"/>
        <v>3.6000000000000005</v>
      </c>
      <c r="J226" s="287"/>
      <c r="K226" s="287"/>
      <c r="L226" s="287"/>
      <c r="M226" s="287"/>
      <c r="N226" s="287"/>
      <c r="O226" s="287"/>
      <c r="P226" s="287"/>
    </row>
    <row r="227" spans="1:16" s="398" customFormat="1" ht="15.75" customHeight="1">
      <c r="A227" s="395">
        <v>223</v>
      </c>
      <c r="B227" s="409" t="s">
        <v>1410</v>
      </c>
      <c r="C227" s="396" t="s">
        <v>1267</v>
      </c>
      <c r="D227" s="410">
        <v>1988</v>
      </c>
      <c r="E227" s="396">
        <v>10</v>
      </c>
      <c r="F227" s="396" t="s">
        <v>1340</v>
      </c>
      <c r="G227" s="396"/>
      <c r="H227" s="397">
        <v>0.30000000000000004</v>
      </c>
      <c r="I227" s="397">
        <f t="shared" si="8"/>
        <v>3.6000000000000005</v>
      </c>
      <c r="J227" s="287"/>
      <c r="K227" s="287"/>
      <c r="L227" s="287"/>
      <c r="M227" s="287"/>
      <c r="N227" s="287"/>
      <c r="O227" s="287"/>
      <c r="P227" s="287"/>
    </row>
    <row r="228" spans="1:16" s="398" customFormat="1" ht="15.75" customHeight="1">
      <c r="A228" s="395">
        <v>224</v>
      </c>
      <c r="B228" s="409" t="s">
        <v>1421</v>
      </c>
      <c r="C228" s="396" t="s">
        <v>1267</v>
      </c>
      <c r="D228" s="410">
        <v>1989</v>
      </c>
      <c r="E228" s="396">
        <v>10</v>
      </c>
      <c r="F228" s="396" t="s">
        <v>1340</v>
      </c>
      <c r="G228" s="396"/>
      <c r="H228" s="397">
        <v>0.30000000000000004</v>
      </c>
      <c r="I228" s="397">
        <f t="shared" si="8"/>
        <v>3.6000000000000005</v>
      </c>
      <c r="J228" s="287"/>
      <c r="K228" s="287"/>
      <c r="L228" s="287"/>
      <c r="M228" s="287"/>
      <c r="N228" s="287"/>
      <c r="O228" s="287"/>
      <c r="P228" s="287"/>
    </row>
    <row r="229" spans="1:16" s="398" customFormat="1" ht="15.75" customHeight="1">
      <c r="A229" s="395">
        <v>225</v>
      </c>
      <c r="B229" s="409" t="s">
        <v>1422</v>
      </c>
      <c r="C229" s="396" t="s">
        <v>1236</v>
      </c>
      <c r="D229" s="410">
        <v>1994</v>
      </c>
      <c r="E229" s="396">
        <v>10</v>
      </c>
      <c r="F229" s="396" t="s">
        <v>1340</v>
      </c>
      <c r="G229" s="396">
        <v>10</v>
      </c>
      <c r="H229" s="397">
        <v>0.15</v>
      </c>
      <c r="I229" s="397">
        <f t="shared" si="8"/>
        <v>1.7999999999999998</v>
      </c>
      <c r="J229" s="287"/>
      <c r="K229" s="287"/>
      <c r="L229" s="287"/>
      <c r="M229" s="287"/>
      <c r="N229" s="287"/>
      <c r="O229" s="287"/>
      <c r="P229" s="287"/>
    </row>
    <row r="230" spans="1:16" s="398" customFormat="1" ht="15.75" customHeight="1">
      <c r="A230" s="395">
        <v>226</v>
      </c>
      <c r="B230" s="409" t="s">
        <v>1244</v>
      </c>
      <c r="C230" s="396" t="s">
        <v>1245</v>
      </c>
      <c r="D230" s="410">
        <v>2001</v>
      </c>
      <c r="E230" s="396">
        <v>10</v>
      </c>
      <c r="F230" s="396" t="s">
        <v>1340</v>
      </c>
      <c r="G230" s="396">
        <v>17.8</v>
      </c>
      <c r="H230" s="397">
        <v>0.30000000000000004</v>
      </c>
      <c r="I230" s="397">
        <f t="shared" si="8"/>
        <v>3.6000000000000005</v>
      </c>
      <c r="J230" s="287"/>
      <c r="K230" s="287"/>
      <c r="L230" s="287"/>
      <c r="M230" s="287"/>
      <c r="N230" s="287"/>
      <c r="O230" s="287"/>
      <c r="P230" s="287"/>
    </row>
    <row r="231" spans="1:16" s="398" customFormat="1" ht="15.75" customHeight="1">
      <c r="A231" s="395">
        <v>227</v>
      </c>
      <c r="B231" s="409" t="s">
        <v>1244</v>
      </c>
      <c r="C231" s="396" t="s">
        <v>1245</v>
      </c>
      <c r="D231" s="410">
        <v>1998</v>
      </c>
      <c r="E231" s="396">
        <v>10</v>
      </c>
      <c r="F231" s="396" t="s">
        <v>1340</v>
      </c>
      <c r="G231" s="396">
        <v>17.8</v>
      </c>
      <c r="H231" s="397">
        <v>0.30000000000000004</v>
      </c>
      <c r="I231" s="397">
        <f t="shared" si="8"/>
        <v>3.6000000000000005</v>
      </c>
      <c r="J231" s="287"/>
      <c r="K231" s="287"/>
      <c r="L231" s="287"/>
      <c r="M231" s="287"/>
      <c r="N231" s="287"/>
      <c r="O231" s="287"/>
      <c r="P231" s="287"/>
    </row>
    <row r="232" spans="1:16" s="398" customFormat="1" ht="15.75" customHeight="1">
      <c r="A232" s="395">
        <v>228</v>
      </c>
      <c r="B232" s="409" t="s">
        <v>1244</v>
      </c>
      <c r="C232" s="396" t="s">
        <v>1245</v>
      </c>
      <c r="D232" s="410">
        <v>2001</v>
      </c>
      <c r="E232" s="396">
        <v>10</v>
      </c>
      <c r="F232" s="396" t="s">
        <v>1340</v>
      </c>
      <c r="G232" s="396">
        <v>17.8</v>
      </c>
      <c r="H232" s="397">
        <v>0.30000000000000004</v>
      </c>
      <c r="I232" s="397">
        <f t="shared" si="8"/>
        <v>3.6000000000000005</v>
      </c>
      <c r="J232" s="287"/>
      <c r="K232" s="287"/>
      <c r="L232" s="287"/>
      <c r="M232" s="287"/>
      <c r="N232" s="287"/>
      <c r="O232" s="287"/>
      <c r="P232" s="287"/>
    </row>
    <row r="233" spans="1:16" s="398" customFormat="1" ht="27.75" customHeight="1">
      <c r="A233" s="395">
        <v>229</v>
      </c>
      <c r="B233" s="409" t="s">
        <v>1423</v>
      </c>
      <c r="C233" s="396" t="s">
        <v>1245</v>
      </c>
      <c r="D233" s="410">
        <v>1995</v>
      </c>
      <c r="E233" s="396">
        <v>10</v>
      </c>
      <c r="F233" s="396" t="s">
        <v>1340</v>
      </c>
      <c r="G233" s="396">
        <v>15.8</v>
      </c>
      <c r="H233" s="397">
        <v>0.30000000000000004</v>
      </c>
      <c r="I233" s="397">
        <f t="shared" si="8"/>
        <v>3.6000000000000005</v>
      </c>
      <c r="J233" s="287"/>
      <c r="K233" s="287"/>
      <c r="L233" s="287"/>
      <c r="M233" s="287"/>
      <c r="N233" s="287"/>
      <c r="O233" s="287"/>
      <c r="P233" s="287"/>
    </row>
    <row r="234" spans="1:16" s="398" customFormat="1" ht="27.75" customHeight="1">
      <c r="A234" s="395">
        <v>230</v>
      </c>
      <c r="B234" s="409" t="s">
        <v>1423</v>
      </c>
      <c r="C234" s="396" t="s">
        <v>1245</v>
      </c>
      <c r="D234" s="410">
        <v>1993</v>
      </c>
      <c r="E234" s="396">
        <v>10</v>
      </c>
      <c r="F234" s="396" t="s">
        <v>1340</v>
      </c>
      <c r="G234" s="396">
        <v>15.8</v>
      </c>
      <c r="H234" s="397">
        <v>0.30000000000000004</v>
      </c>
      <c r="I234" s="397">
        <f t="shared" si="8"/>
        <v>3.6000000000000005</v>
      </c>
      <c r="J234" s="287"/>
      <c r="K234" s="287"/>
      <c r="L234" s="287"/>
      <c r="M234" s="287"/>
      <c r="N234" s="287"/>
      <c r="O234" s="287"/>
      <c r="P234" s="287"/>
    </row>
    <row r="235" spans="1:16" s="398" customFormat="1" ht="27.75" customHeight="1">
      <c r="A235" s="395">
        <v>231</v>
      </c>
      <c r="B235" s="409" t="s">
        <v>1247</v>
      </c>
      <c r="C235" s="396" t="s">
        <v>1248</v>
      </c>
      <c r="D235" s="410">
        <v>2000</v>
      </c>
      <c r="E235" s="396">
        <v>10</v>
      </c>
      <c r="F235" s="396" t="s">
        <v>1340</v>
      </c>
      <c r="G235" s="396">
        <v>17</v>
      </c>
      <c r="H235" s="397">
        <v>0.30000000000000004</v>
      </c>
      <c r="I235" s="397">
        <f t="shared" si="8"/>
        <v>3.6000000000000005</v>
      </c>
      <c r="J235" s="287"/>
      <c r="K235" s="287"/>
      <c r="L235" s="287"/>
      <c r="M235" s="287"/>
      <c r="N235" s="287"/>
      <c r="O235" s="287"/>
      <c r="P235" s="287"/>
    </row>
    <row r="236" spans="1:16" s="398" customFormat="1" ht="27.75" customHeight="1">
      <c r="A236" s="395">
        <v>232</v>
      </c>
      <c r="B236" s="409" t="s">
        <v>1247</v>
      </c>
      <c r="C236" s="396" t="s">
        <v>1248</v>
      </c>
      <c r="D236" s="410">
        <v>2003</v>
      </c>
      <c r="E236" s="396">
        <v>10</v>
      </c>
      <c r="F236" s="396" t="s">
        <v>1340</v>
      </c>
      <c r="G236" s="396">
        <v>17</v>
      </c>
      <c r="H236" s="397">
        <v>0.30000000000000004</v>
      </c>
      <c r="I236" s="397">
        <f t="shared" si="8"/>
        <v>3.6000000000000005</v>
      </c>
      <c r="J236" s="287"/>
      <c r="K236" s="287"/>
      <c r="L236" s="287"/>
      <c r="M236" s="287"/>
      <c r="N236" s="287"/>
      <c r="O236" s="287"/>
      <c r="P236" s="287"/>
    </row>
    <row r="237" spans="1:16" s="398" customFormat="1" ht="27.75" customHeight="1">
      <c r="A237" s="395">
        <v>233</v>
      </c>
      <c r="B237" s="409" t="s">
        <v>1265</v>
      </c>
      <c r="C237" s="396" t="s">
        <v>1248</v>
      </c>
      <c r="D237" s="410">
        <v>1988</v>
      </c>
      <c r="E237" s="396">
        <v>10</v>
      </c>
      <c r="F237" s="396" t="s">
        <v>1340</v>
      </c>
      <c r="G237" s="396">
        <v>26</v>
      </c>
      <c r="H237" s="397">
        <v>0.8</v>
      </c>
      <c r="I237" s="397">
        <f t="shared" si="8"/>
        <v>9.600000000000001</v>
      </c>
      <c r="J237" s="287"/>
      <c r="K237" s="287"/>
      <c r="L237" s="287"/>
      <c r="M237" s="287"/>
      <c r="N237" s="287"/>
      <c r="O237" s="287"/>
      <c r="P237" s="287"/>
    </row>
    <row r="238" spans="1:16" s="398" customFormat="1" ht="27.75" customHeight="1">
      <c r="A238" s="395">
        <v>234</v>
      </c>
      <c r="B238" s="409" t="s">
        <v>1424</v>
      </c>
      <c r="C238" s="396" t="s">
        <v>1248</v>
      </c>
      <c r="D238" s="410">
        <v>1988</v>
      </c>
      <c r="E238" s="396">
        <v>10</v>
      </c>
      <c r="F238" s="396" t="s">
        <v>1340</v>
      </c>
      <c r="G238" s="396">
        <v>26</v>
      </c>
      <c r="H238" s="397">
        <v>0.8</v>
      </c>
      <c r="I238" s="397">
        <f t="shared" si="8"/>
        <v>9.600000000000001</v>
      </c>
      <c r="J238" s="287"/>
      <c r="K238" s="287"/>
      <c r="L238" s="287"/>
      <c r="M238" s="287"/>
      <c r="N238" s="287"/>
      <c r="O238" s="287"/>
      <c r="P238" s="287"/>
    </row>
    <row r="239" spans="1:16" s="398" customFormat="1" ht="27.75" customHeight="1">
      <c r="A239" s="395">
        <v>235</v>
      </c>
      <c r="B239" s="409" t="s">
        <v>1425</v>
      </c>
      <c r="C239" s="396" t="s">
        <v>1248</v>
      </c>
      <c r="D239" s="410">
        <v>1989</v>
      </c>
      <c r="E239" s="396">
        <v>10</v>
      </c>
      <c r="F239" s="396" t="s">
        <v>1340</v>
      </c>
      <c r="G239" s="396">
        <v>16</v>
      </c>
      <c r="H239" s="397">
        <v>0.8</v>
      </c>
      <c r="I239" s="397">
        <f t="shared" si="8"/>
        <v>9.600000000000001</v>
      </c>
      <c r="J239" s="287"/>
      <c r="K239" s="287"/>
      <c r="L239" s="287"/>
      <c r="M239" s="287"/>
      <c r="N239" s="287"/>
      <c r="O239" s="287"/>
      <c r="P239" s="287"/>
    </row>
    <row r="240" spans="1:16" s="398" customFormat="1" ht="27.75" customHeight="1">
      <c r="A240" s="395">
        <v>236</v>
      </c>
      <c r="B240" s="409" t="s">
        <v>1314</v>
      </c>
      <c r="C240" s="396" t="s">
        <v>1318</v>
      </c>
      <c r="D240" s="410">
        <v>1990</v>
      </c>
      <c r="E240" s="396">
        <v>10</v>
      </c>
      <c r="F240" s="396" t="s">
        <v>1340</v>
      </c>
      <c r="G240" s="396">
        <v>24</v>
      </c>
      <c r="H240" s="397">
        <v>0.8</v>
      </c>
      <c r="I240" s="397">
        <f t="shared" si="8"/>
        <v>9.600000000000001</v>
      </c>
      <c r="J240" s="287"/>
      <c r="K240" s="287"/>
      <c r="L240" s="287"/>
      <c r="M240" s="287"/>
      <c r="N240" s="287"/>
      <c r="O240" s="287"/>
      <c r="P240" s="287"/>
    </row>
    <row r="241" spans="1:16" s="398" customFormat="1" ht="27.75" customHeight="1">
      <c r="A241" s="395">
        <v>237</v>
      </c>
      <c r="B241" s="409" t="s">
        <v>1380</v>
      </c>
      <c r="C241" s="396" t="s">
        <v>1317</v>
      </c>
      <c r="D241" s="410">
        <v>1989</v>
      </c>
      <c r="E241" s="396">
        <v>10</v>
      </c>
      <c r="F241" s="396" t="s">
        <v>1340</v>
      </c>
      <c r="G241" s="396">
        <v>16</v>
      </c>
      <c r="H241" s="397">
        <v>0.45</v>
      </c>
      <c r="I241" s="397">
        <f t="shared" si="8"/>
        <v>5.4</v>
      </c>
      <c r="J241" s="287"/>
      <c r="K241" s="287"/>
      <c r="L241" s="287"/>
      <c r="M241" s="287"/>
      <c r="N241" s="287"/>
      <c r="O241" s="287"/>
      <c r="P241" s="287"/>
    </row>
    <row r="242" spans="1:16" s="398" customFormat="1" ht="29.25">
      <c r="A242" s="395">
        <v>238</v>
      </c>
      <c r="B242" s="409" t="s">
        <v>1252</v>
      </c>
      <c r="C242" s="396" t="s">
        <v>1426</v>
      </c>
      <c r="D242" s="410">
        <v>1987</v>
      </c>
      <c r="E242" s="396">
        <v>10</v>
      </c>
      <c r="F242" s="396" t="s">
        <v>1340</v>
      </c>
      <c r="G242" s="396">
        <v>30</v>
      </c>
      <c r="H242" s="397">
        <v>0.8</v>
      </c>
      <c r="I242" s="397">
        <f t="shared" si="8"/>
        <v>9.600000000000001</v>
      </c>
      <c r="J242" s="287"/>
      <c r="K242" s="287"/>
      <c r="L242" s="287"/>
      <c r="M242" s="287"/>
      <c r="N242" s="287"/>
      <c r="O242" s="287"/>
      <c r="P242" s="287"/>
    </row>
    <row r="243" spans="1:16" s="398" customFormat="1" ht="15.75" customHeight="1">
      <c r="A243" s="395">
        <v>239</v>
      </c>
      <c r="B243" s="409" t="s">
        <v>1252</v>
      </c>
      <c r="C243" s="396" t="s">
        <v>1348</v>
      </c>
      <c r="D243" s="410">
        <v>1992</v>
      </c>
      <c r="E243" s="396">
        <v>10</v>
      </c>
      <c r="F243" s="396" t="s">
        <v>1340</v>
      </c>
      <c r="G243" s="396">
        <v>32.2</v>
      </c>
      <c r="H243" s="397">
        <v>0.8</v>
      </c>
      <c r="I243" s="397">
        <f t="shared" si="8"/>
        <v>9.600000000000001</v>
      </c>
      <c r="J243" s="287"/>
      <c r="K243" s="287"/>
      <c r="L243" s="287"/>
      <c r="M243" s="287"/>
      <c r="N243" s="287"/>
      <c r="O243" s="287"/>
      <c r="P243" s="287"/>
    </row>
    <row r="244" spans="1:16" s="398" customFormat="1" ht="15.75" customHeight="1">
      <c r="A244" s="395">
        <v>240</v>
      </c>
      <c r="B244" s="409" t="s">
        <v>1252</v>
      </c>
      <c r="C244" s="396" t="s">
        <v>1321</v>
      </c>
      <c r="D244" s="410">
        <v>1991</v>
      </c>
      <c r="E244" s="396">
        <v>10</v>
      </c>
      <c r="F244" s="396" t="s">
        <v>1340</v>
      </c>
      <c r="G244" s="396">
        <v>29.9</v>
      </c>
      <c r="H244" s="397">
        <v>0.8</v>
      </c>
      <c r="I244" s="397">
        <f t="shared" si="8"/>
        <v>9.600000000000001</v>
      </c>
      <c r="J244" s="287"/>
      <c r="K244" s="287"/>
      <c r="L244" s="287"/>
      <c r="M244" s="287"/>
      <c r="N244" s="287"/>
      <c r="O244" s="287"/>
      <c r="P244" s="287"/>
    </row>
    <row r="245" spans="1:16" s="398" customFormat="1" ht="15.75" customHeight="1">
      <c r="A245" s="395">
        <v>241</v>
      </c>
      <c r="B245" s="409" t="s">
        <v>1256</v>
      </c>
      <c r="C245" s="396" t="s">
        <v>1309</v>
      </c>
      <c r="D245" s="410">
        <v>2008</v>
      </c>
      <c r="E245" s="396">
        <v>10</v>
      </c>
      <c r="F245" s="396" t="s">
        <v>1340</v>
      </c>
      <c r="G245" s="396">
        <v>29.9</v>
      </c>
      <c r="H245" s="397">
        <v>0.8</v>
      </c>
      <c r="I245" s="397">
        <f t="shared" si="8"/>
        <v>9.600000000000001</v>
      </c>
      <c r="J245" s="287"/>
      <c r="K245" s="287"/>
      <c r="L245" s="287"/>
      <c r="M245" s="287"/>
      <c r="N245" s="287"/>
      <c r="O245" s="287"/>
      <c r="P245" s="287"/>
    </row>
    <row r="246" spans="1:16" s="398" customFormat="1" ht="29.25">
      <c r="A246" s="395">
        <v>242</v>
      </c>
      <c r="B246" s="409" t="s">
        <v>1427</v>
      </c>
      <c r="C246" s="396" t="s">
        <v>1236</v>
      </c>
      <c r="D246" s="410">
        <v>2011</v>
      </c>
      <c r="E246" s="396">
        <v>10</v>
      </c>
      <c r="F246" s="396" t="s">
        <v>1340</v>
      </c>
      <c r="G246" s="396">
        <v>8.1</v>
      </c>
      <c r="H246" s="397">
        <v>0.45</v>
      </c>
      <c r="I246" s="397">
        <v>5.4</v>
      </c>
      <c r="J246" s="287"/>
      <c r="K246" s="287"/>
      <c r="L246" s="287"/>
      <c r="M246" s="287"/>
      <c r="N246" s="287"/>
      <c r="O246" s="287"/>
      <c r="P246" s="287"/>
    </row>
    <row r="247" spans="1:16" s="398" customFormat="1" ht="27.75" customHeight="1">
      <c r="A247" s="395">
        <v>243</v>
      </c>
      <c r="B247" s="409" t="s">
        <v>1428</v>
      </c>
      <c r="C247" s="396" t="s">
        <v>1429</v>
      </c>
      <c r="D247" s="410">
        <v>1991</v>
      </c>
      <c r="E247" s="396">
        <v>10</v>
      </c>
      <c r="F247" s="396" t="s">
        <v>1340</v>
      </c>
      <c r="G247" s="396" t="s">
        <v>1430</v>
      </c>
      <c r="H247" s="397">
        <v>0.65</v>
      </c>
      <c r="I247" s="397">
        <v>7.8</v>
      </c>
      <c r="J247" s="287"/>
      <c r="K247" s="287"/>
      <c r="L247" s="287"/>
      <c r="M247" s="287"/>
      <c r="N247" s="287"/>
      <c r="O247" s="287"/>
      <c r="P247" s="287"/>
    </row>
    <row r="248" spans="1:16" s="398" customFormat="1" ht="15.75" customHeight="1">
      <c r="A248" s="395">
        <v>244</v>
      </c>
      <c r="B248" s="409" t="s">
        <v>1431</v>
      </c>
      <c r="C248" s="396" t="s">
        <v>1236</v>
      </c>
      <c r="D248" s="410">
        <v>2006</v>
      </c>
      <c r="E248" s="396">
        <v>10</v>
      </c>
      <c r="F248" s="396" t="s">
        <v>1340</v>
      </c>
      <c r="G248" s="396">
        <v>8.8</v>
      </c>
      <c r="H248" s="397">
        <v>0.45</v>
      </c>
      <c r="I248" s="397">
        <v>5.4</v>
      </c>
      <c r="J248" s="287"/>
      <c r="K248" s="287"/>
      <c r="L248" s="287"/>
      <c r="M248" s="287"/>
      <c r="N248" s="287"/>
      <c r="O248" s="287"/>
      <c r="P248" s="287"/>
    </row>
    <row r="249" spans="1:16" s="398" customFormat="1" ht="15.75" customHeight="1">
      <c r="A249" s="395">
        <v>245</v>
      </c>
      <c r="B249" s="409" t="s">
        <v>1432</v>
      </c>
      <c r="C249" s="396" t="s">
        <v>1355</v>
      </c>
      <c r="D249" s="410">
        <v>1976</v>
      </c>
      <c r="E249" s="396">
        <v>10</v>
      </c>
      <c r="F249" s="396" t="s">
        <v>1340</v>
      </c>
      <c r="G249" s="396">
        <v>26.8</v>
      </c>
      <c r="H249" s="397" t="s">
        <v>1433</v>
      </c>
      <c r="I249" s="397" t="s">
        <v>1434</v>
      </c>
      <c r="J249" s="287"/>
      <c r="K249" s="287"/>
      <c r="L249" s="287"/>
      <c r="M249" s="287"/>
      <c r="N249" s="287"/>
      <c r="O249" s="287"/>
      <c r="P249" s="287"/>
    </row>
    <row r="250" spans="1:16" s="398" customFormat="1" ht="15.75" customHeight="1">
      <c r="A250" s="395">
        <v>246</v>
      </c>
      <c r="B250" s="409" t="s">
        <v>1256</v>
      </c>
      <c r="C250" s="396" t="s">
        <v>1311</v>
      </c>
      <c r="D250" s="410">
        <v>2012</v>
      </c>
      <c r="E250" s="396">
        <v>10</v>
      </c>
      <c r="F250" s="396" t="s">
        <v>1340</v>
      </c>
      <c r="G250" s="396" t="s">
        <v>1435</v>
      </c>
      <c r="H250" s="397">
        <v>0.8</v>
      </c>
      <c r="I250" s="397">
        <v>9.6</v>
      </c>
      <c r="J250" s="287"/>
      <c r="K250" s="287"/>
      <c r="L250" s="287"/>
      <c r="M250" s="287"/>
      <c r="N250" s="287"/>
      <c r="O250" s="287"/>
      <c r="P250" s="287"/>
    </row>
    <row r="251" spans="1:16" s="398" customFormat="1" ht="15.75" customHeight="1">
      <c r="A251" s="395">
        <v>247</v>
      </c>
      <c r="B251" s="409" t="s">
        <v>1432</v>
      </c>
      <c r="C251" s="396" t="s">
        <v>1339</v>
      </c>
      <c r="D251" s="410">
        <v>1987</v>
      </c>
      <c r="E251" s="396">
        <v>10</v>
      </c>
      <c r="F251" s="396" t="s">
        <v>1340</v>
      </c>
      <c r="G251" s="399" t="s">
        <v>1436</v>
      </c>
      <c r="H251" s="397">
        <v>0.65</v>
      </c>
      <c r="I251" s="397">
        <v>7.8</v>
      </c>
      <c r="J251" s="287"/>
      <c r="K251" s="287"/>
      <c r="L251" s="287"/>
      <c r="M251" s="287"/>
      <c r="N251" s="287"/>
      <c r="O251" s="287"/>
      <c r="P251" s="287"/>
    </row>
    <row r="252" spans="1:16" s="398" customFormat="1" ht="42.75">
      <c r="A252" s="395">
        <v>248</v>
      </c>
      <c r="B252" s="409" t="s">
        <v>1289</v>
      </c>
      <c r="C252" s="396" t="s">
        <v>1437</v>
      </c>
      <c r="D252" s="410">
        <v>2012</v>
      </c>
      <c r="E252" s="396">
        <v>10</v>
      </c>
      <c r="F252" s="396" t="s">
        <v>1340</v>
      </c>
      <c r="G252" s="396">
        <v>17.3</v>
      </c>
      <c r="H252" s="397">
        <v>0.30000000000000004</v>
      </c>
      <c r="I252" s="397">
        <v>3.6</v>
      </c>
      <c r="J252" s="287"/>
      <c r="K252" s="287"/>
      <c r="L252" s="287"/>
      <c r="M252" s="287"/>
      <c r="N252" s="287"/>
      <c r="O252" s="287"/>
      <c r="P252" s="287"/>
    </row>
    <row r="253" spans="1:16" s="398" customFormat="1" ht="42.75">
      <c r="A253" s="395">
        <v>249</v>
      </c>
      <c r="B253" s="409" t="s">
        <v>1438</v>
      </c>
      <c r="C253" s="396" t="s">
        <v>1437</v>
      </c>
      <c r="D253" s="410">
        <v>2013</v>
      </c>
      <c r="E253" s="396">
        <v>10</v>
      </c>
      <c r="F253" s="396" t="s">
        <v>1340</v>
      </c>
      <c r="G253" s="396" t="s">
        <v>1439</v>
      </c>
      <c r="H253" s="397" t="s">
        <v>1440</v>
      </c>
      <c r="I253" s="397">
        <v>3.6</v>
      </c>
      <c r="J253" s="287"/>
      <c r="K253" s="287"/>
      <c r="L253" s="287"/>
      <c r="M253" s="287"/>
      <c r="N253" s="287"/>
      <c r="O253" s="287"/>
      <c r="P253" s="287"/>
    </row>
    <row r="254" spans="1:16" s="398" customFormat="1" ht="27.75" customHeight="1">
      <c r="A254" s="395">
        <v>250</v>
      </c>
      <c r="B254" s="409" t="s">
        <v>1357</v>
      </c>
      <c r="C254" s="396" t="s">
        <v>1441</v>
      </c>
      <c r="D254" s="410">
        <v>1999</v>
      </c>
      <c r="E254" s="396">
        <v>10</v>
      </c>
      <c r="F254" s="396" t="s">
        <v>1340</v>
      </c>
      <c r="G254" s="396">
        <v>8.3</v>
      </c>
      <c r="H254" s="397">
        <v>0.45</v>
      </c>
      <c r="I254" s="397">
        <v>10</v>
      </c>
      <c r="J254" s="287"/>
      <c r="K254" s="287"/>
      <c r="L254" s="287"/>
      <c r="M254" s="287"/>
      <c r="N254" s="287"/>
      <c r="O254" s="287"/>
      <c r="P254" s="287"/>
    </row>
    <row r="255" spans="1:16" s="398" customFormat="1" ht="27.75" customHeight="1">
      <c r="A255" s="395">
        <v>251</v>
      </c>
      <c r="B255" s="409" t="s">
        <v>1242</v>
      </c>
      <c r="C255" s="396" t="s">
        <v>1276</v>
      </c>
      <c r="D255" s="410">
        <v>2002</v>
      </c>
      <c r="E255" s="396">
        <v>10</v>
      </c>
      <c r="F255" s="396" t="s">
        <v>1340</v>
      </c>
      <c r="G255" s="396">
        <v>12.4</v>
      </c>
      <c r="H255" s="397">
        <v>0.45</v>
      </c>
      <c r="I255" s="397">
        <f aca="true" t="shared" si="9" ref="I255:I264">H255*12</f>
        <v>5.4</v>
      </c>
      <c r="J255" s="287"/>
      <c r="K255" s="287"/>
      <c r="L255" s="287"/>
      <c r="M255" s="287"/>
      <c r="N255" s="287"/>
      <c r="O255" s="287"/>
      <c r="P255" s="287"/>
    </row>
    <row r="256" spans="1:16" s="398" customFormat="1" ht="27.75" customHeight="1">
      <c r="A256" s="395">
        <v>252</v>
      </c>
      <c r="B256" s="416" t="s">
        <v>1442</v>
      </c>
      <c r="C256" s="396" t="s">
        <v>1346</v>
      </c>
      <c r="D256" s="410">
        <v>2010</v>
      </c>
      <c r="E256" s="396">
        <v>10</v>
      </c>
      <c r="F256" s="396" t="s">
        <v>1340</v>
      </c>
      <c r="G256" s="402">
        <v>34.6</v>
      </c>
      <c r="H256" s="408">
        <v>0.85</v>
      </c>
      <c r="I256" s="405">
        <f t="shared" si="9"/>
        <v>10.2</v>
      </c>
      <c r="J256" s="287"/>
      <c r="K256" s="287"/>
      <c r="L256" s="287"/>
      <c r="M256" s="287"/>
      <c r="N256" s="287"/>
      <c r="O256" s="287"/>
      <c r="P256" s="287"/>
    </row>
    <row r="257" spans="1:16" s="398" customFormat="1" ht="27.75" customHeight="1">
      <c r="A257" s="395">
        <v>253</v>
      </c>
      <c r="B257" s="409" t="s">
        <v>1443</v>
      </c>
      <c r="C257" s="396" t="s">
        <v>1444</v>
      </c>
      <c r="D257" s="410">
        <v>1989</v>
      </c>
      <c r="E257" s="396">
        <v>10</v>
      </c>
      <c r="F257" s="396" t="s">
        <v>1340</v>
      </c>
      <c r="G257" s="396">
        <v>11</v>
      </c>
      <c r="H257" s="397">
        <v>0.15</v>
      </c>
      <c r="I257" s="397">
        <f t="shared" si="9"/>
        <v>1.7999999999999998</v>
      </c>
      <c r="J257" s="287"/>
      <c r="K257" s="287"/>
      <c r="L257" s="287"/>
      <c r="M257" s="287"/>
      <c r="N257" s="287"/>
      <c r="O257" s="287"/>
      <c r="P257" s="287"/>
    </row>
    <row r="258" spans="1:16" s="398" customFormat="1" ht="27.75" customHeight="1">
      <c r="A258" s="395">
        <v>254</v>
      </c>
      <c r="B258" s="409" t="s">
        <v>1305</v>
      </c>
      <c r="C258" s="396" t="s">
        <v>1248</v>
      </c>
      <c r="D258" s="410">
        <v>2003</v>
      </c>
      <c r="E258" s="396">
        <v>10</v>
      </c>
      <c r="F258" s="396" t="s">
        <v>1340</v>
      </c>
      <c r="G258" s="396">
        <v>17</v>
      </c>
      <c r="H258" s="397">
        <v>0.30000000000000004</v>
      </c>
      <c r="I258" s="397">
        <f t="shared" si="9"/>
        <v>3.6000000000000005</v>
      </c>
      <c r="J258" s="287"/>
      <c r="K258" s="287"/>
      <c r="L258" s="287"/>
      <c r="M258" s="287"/>
      <c r="N258" s="287"/>
      <c r="O258" s="287"/>
      <c r="P258" s="287"/>
    </row>
    <row r="259" spans="1:16" s="398" customFormat="1" ht="27.75" customHeight="1">
      <c r="A259" s="395">
        <v>255</v>
      </c>
      <c r="B259" s="409" t="s">
        <v>1445</v>
      </c>
      <c r="C259" s="396" t="s">
        <v>1318</v>
      </c>
      <c r="D259" s="410">
        <v>1986</v>
      </c>
      <c r="E259" s="396">
        <v>10</v>
      </c>
      <c r="F259" s="396" t="s">
        <v>1340</v>
      </c>
      <c r="G259" s="396">
        <v>17.5</v>
      </c>
      <c r="H259" s="397">
        <v>0.30000000000000004</v>
      </c>
      <c r="I259" s="397">
        <f t="shared" si="9"/>
        <v>3.6000000000000005</v>
      </c>
      <c r="J259" s="287"/>
      <c r="K259" s="287"/>
      <c r="L259" s="287"/>
      <c r="M259" s="287"/>
      <c r="N259" s="287"/>
      <c r="O259" s="287"/>
      <c r="P259" s="287"/>
    </row>
    <row r="260" spans="1:16" s="398" customFormat="1" ht="27.75" customHeight="1">
      <c r="A260" s="395">
        <v>256</v>
      </c>
      <c r="B260" s="409" t="s">
        <v>1247</v>
      </c>
      <c r="C260" s="396" t="s">
        <v>1446</v>
      </c>
      <c r="D260" s="410">
        <v>1997</v>
      </c>
      <c r="E260" s="396">
        <v>10</v>
      </c>
      <c r="F260" s="396" t="s">
        <v>1340</v>
      </c>
      <c r="G260" s="396">
        <v>17</v>
      </c>
      <c r="H260" s="397">
        <v>0.30000000000000004</v>
      </c>
      <c r="I260" s="397">
        <f t="shared" si="9"/>
        <v>3.6000000000000005</v>
      </c>
      <c r="J260" s="287"/>
      <c r="K260" s="287"/>
      <c r="L260" s="287"/>
      <c r="M260" s="287"/>
      <c r="N260" s="287"/>
      <c r="O260" s="287"/>
      <c r="P260" s="287"/>
    </row>
    <row r="261" spans="1:16" s="398" customFormat="1" ht="27.75" customHeight="1">
      <c r="A261" s="395">
        <v>257</v>
      </c>
      <c r="B261" s="409" t="s">
        <v>1247</v>
      </c>
      <c r="C261" s="396" t="s">
        <v>1446</v>
      </c>
      <c r="D261" s="410">
        <v>1997</v>
      </c>
      <c r="E261" s="396">
        <v>10</v>
      </c>
      <c r="F261" s="396" t="s">
        <v>1340</v>
      </c>
      <c r="G261" s="396">
        <v>17</v>
      </c>
      <c r="H261" s="397">
        <v>0.30000000000000004</v>
      </c>
      <c r="I261" s="397">
        <f t="shared" si="9"/>
        <v>3.6000000000000005</v>
      </c>
      <c r="J261" s="287"/>
      <c r="K261" s="287"/>
      <c r="L261" s="287"/>
      <c r="M261" s="287"/>
      <c r="N261" s="287"/>
      <c r="O261" s="287"/>
      <c r="P261" s="287"/>
    </row>
    <row r="262" spans="1:16" s="398" customFormat="1" ht="27.75" customHeight="1">
      <c r="A262" s="395">
        <v>258</v>
      </c>
      <c r="B262" s="409" t="s">
        <v>1263</v>
      </c>
      <c r="C262" s="396" t="s">
        <v>1447</v>
      </c>
      <c r="D262" s="410">
        <v>1988</v>
      </c>
      <c r="E262" s="396">
        <v>10</v>
      </c>
      <c r="F262" s="396" t="s">
        <v>1340</v>
      </c>
      <c r="G262" s="396">
        <v>24</v>
      </c>
      <c r="H262" s="397">
        <v>0.8</v>
      </c>
      <c r="I262" s="397">
        <f t="shared" si="9"/>
        <v>9.600000000000001</v>
      </c>
      <c r="J262" s="287"/>
      <c r="K262" s="287"/>
      <c r="L262" s="287"/>
      <c r="M262" s="287"/>
      <c r="N262" s="287"/>
      <c r="O262" s="287"/>
      <c r="P262" s="287"/>
    </row>
    <row r="263" spans="1:16" s="398" customFormat="1" ht="27.75" customHeight="1">
      <c r="A263" s="395">
        <v>259</v>
      </c>
      <c r="B263" s="409" t="s">
        <v>1244</v>
      </c>
      <c r="C263" s="396" t="s">
        <v>1245</v>
      </c>
      <c r="D263" s="410">
        <v>2001</v>
      </c>
      <c r="E263" s="396">
        <v>10</v>
      </c>
      <c r="F263" s="396" t="s">
        <v>1340</v>
      </c>
      <c r="G263" s="396">
        <v>17.8</v>
      </c>
      <c r="H263" s="397">
        <v>0.30000000000000004</v>
      </c>
      <c r="I263" s="397">
        <f t="shared" si="9"/>
        <v>3.6000000000000005</v>
      </c>
      <c r="J263" s="287"/>
      <c r="K263" s="287"/>
      <c r="L263" s="287"/>
      <c r="M263" s="287"/>
      <c r="N263" s="287"/>
      <c r="O263" s="287"/>
      <c r="P263" s="287"/>
    </row>
    <row r="264" spans="1:16" s="398" customFormat="1" ht="27.75" customHeight="1">
      <c r="A264" s="395">
        <v>260</v>
      </c>
      <c r="B264" s="409" t="s">
        <v>1246</v>
      </c>
      <c r="C264" s="396" t="s">
        <v>1245</v>
      </c>
      <c r="D264" s="410">
        <v>1999</v>
      </c>
      <c r="E264" s="396">
        <v>10</v>
      </c>
      <c r="F264" s="396" t="s">
        <v>1340</v>
      </c>
      <c r="G264" s="396">
        <v>19.1</v>
      </c>
      <c r="H264" s="397">
        <v>0.8</v>
      </c>
      <c r="I264" s="397">
        <f t="shared" si="9"/>
        <v>9.600000000000001</v>
      </c>
      <c r="J264" s="287"/>
      <c r="K264" s="287"/>
      <c r="L264" s="287"/>
      <c r="M264" s="287"/>
      <c r="N264" s="287"/>
      <c r="O264" s="287"/>
      <c r="P264" s="287"/>
    </row>
    <row r="265" spans="1:16" s="398" customFormat="1" ht="15.75" customHeight="1">
      <c r="A265" s="395">
        <v>261</v>
      </c>
      <c r="B265" s="409" t="s">
        <v>1256</v>
      </c>
      <c r="C265" s="396" t="s">
        <v>1448</v>
      </c>
      <c r="D265" s="410">
        <v>2012</v>
      </c>
      <c r="E265" s="396">
        <v>10</v>
      </c>
      <c r="F265" s="396" t="s">
        <v>1340</v>
      </c>
      <c r="G265" s="399" t="s">
        <v>1449</v>
      </c>
      <c r="H265" s="397">
        <v>0.8</v>
      </c>
      <c r="I265" s="397">
        <v>9.6</v>
      </c>
      <c r="J265" s="287"/>
      <c r="K265" s="287"/>
      <c r="L265" s="287"/>
      <c r="M265" s="287"/>
      <c r="N265" s="287"/>
      <c r="O265" s="287"/>
      <c r="P265" s="287"/>
    </row>
    <row r="266" spans="1:16" s="398" customFormat="1" ht="24.75" customHeight="1">
      <c r="A266" s="395">
        <v>262</v>
      </c>
      <c r="B266" s="409" t="s">
        <v>1450</v>
      </c>
      <c r="C266" s="396" t="s">
        <v>1437</v>
      </c>
      <c r="D266" s="410">
        <v>2013</v>
      </c>
      <c r="E266" s="396">
        <v>10</v>
      </c>
      <c r="F266" s="396" t="s">
        <v>1340</v>
      </c>
      <c r="G266" s="396">
        <v>11.63</v>
      </c>
      <c r="H266" s="397" t="s">
        <v>1440</v>
      </c>
      <c r="I266" s="397">
        <v>3.6</v>
      </c>
      <c r="J266" s="287"/>
      <c r="K266" s="287"/>
      <c r="L266" s="287"/>
      <c r="M266" s="287"/>
      <c r="N266" s="287"/>
      <c r="O266" s="287"/>
      <c r="P266" s="287"/>
    </row>
    <row r="267" spans="1:16" s="398" customFormat="1" ht="27.75" customHeight="1">
      <c r="A267" s="395">
        <v>263</v>
      </c>
      <c r="B267" s="409" t="s">
        <v>1451</v>
      </c>
      <c r="C267" s="396" t="s">
        <v>1319</v>
      </c>
      <c r="D267" s="410">
        <v>1971</v>
      </c>
      <c r="E267" s="396">
        <v>10</v>
      </c>
      <c r="F267" s="396" t="s">
        <v>1340</v>
      </c>
      <c r="G267" s="399" t="s">
        <v>1400</v>
      </c>
      <c r="H267" s="397">
        <v>0.65</v>
      </c>
      <c r="I267" s="397">
        <f aca="true" t="shared" si="10" ref="I267:I299">H267*12</f>
        <v>7.800000000000001</v>
      </c>
      <c r="J267" s="287"/>
      <c r="K267" s="287"/>
      <c r="L267" s="287"/>
      <c r="M267" s="287"/>
      <c r="N267" s="287"/>
      <c r="O267" s="287"/>
      <c r="P267" s="287"/>
    </row>
    <row r="268" spans="1:16" s="398" customFormat="1" ht="15.75" customHeight="1">
      <c r="A268" s="395">
        <v>264</v>
      </c>
      <c r="B268" s="409" t="s">
        <v>1281</v>
      </c>
      <c r="C268" s="396" t="s">
        <v>1452</v>
      </c>
      <c r="D268" s="410">
        <v>1978</v>
      </c>
      <c r="E268" s="396">
        <v>10</v>
      </c>
      <c r="F268" s="396" t="s">
        <v>1340</v>
      </c>
      <c r="G268" s="399" t="s">
        <v>1453</v>
      </c>
      <c r="H268" s="397">
        <v>0.8</v>
      </c>
      <c r="I268" s="397">
        <f t="shared" si="10"/>
        <v>9.600000000000001</v>
      </c>
      <c r="J268" s="287"/>
      <c r="K268" s="287"/>
      <c r="L268" s="287"/>
      <c r="M268" s="287"/>
      <c r="N268" s="287"/>
      <c r="O268" s="287"/>
      <c r="P268" s="287"/>
    </row>
    <row r="269" spans="1:16" s="398" customFormat="1" ht="29.25">
      <c r="A269" s="395">
        <v>265</v>
      </c>
      <c r="B269" s="395" t="s">
        <v>1454</v>
      </c>
      <c r="C269" s="417" t="s">
        <v>1348</v>
      </c>
      <c r="D269" s="410">
        <v>1987</v>
      </c>
      <c r="E269" s="396">
        <v>10</v>
      </c>
      <c r="F269" s="396" t="s">
        <v>1340</v>
      </c>
      <c r="G269" s="396">
        <v>32.2</v>
      </c>
      <c r="H269" s="397">
        <v>0.8</v>
      </c>
      <c r="I269" s="397">
        <f t="shared" si="10"/>
        <v>9.600000000000001</v>
      </c>
      <c r="J269" s="287"/>
      <c r="K269" s="287"/>
      <c r="L269" s="287"/>
      <c r="M269" s="287"/>
      <c r="N269" s="287"/>
      <c r="O269" s="287"/>
      <c r="P269" s="287"/>
    </row>
    <row r="270" spans="1:16" s="398" customFormat="1" ht="29.25">
      <c r="A270" s="395">
        <v>266</v>
      </c>
      <c r="B270" s="409" t="s">
        <v>1455</v>
      </c>
      <c r="C270" s="396" t="s">
        <v>1456</v>
      </c>
      <c r="D270" s="410">
        <v>1988</v>
      </c>
      <c r="E270" s="396">
        <v>10</v>
      </c>
      <c r="F270" s="396" t="s">
        <v>1340</v>
      </c>
      <c r="G270" s="396">
        <v>29.9</v>
      </c>
      <c r="H270" s="397">
        <v>0.8</v>
      </c>
      <c r="I270" s="397">
        <f t="shared" si="10"/>
        <v>9.600000000000001</v>
      </c>
      <c r="J270" s="287"/>
      <c r="K270" s="287"/>
      <c r="L270" s="287"/>
      <c r="M270" s="287"/>
      <c r="N270" s="287"/>
      <c r="O270" s="287"/>
      <c r="P270" s="287"/>
    </row>
    <row r="271" spans="1:16" s="398" customFormat="1" ht="15.75" customHeight="1">
      <c r="A271" s="395">
        <v>267</v>
      </c>
      <c r="B271" s="409" t="s">
        <v>1357</v>
      </c>
      <c r="C271" s="396" t="s">
        <v>1236</v>
      </c>
      <c r="D271" s="410">
        <v>2007</v>
      </c>
      <c r="E271" s="396">
        <v>10</v>
      </c>
      <c r="F271" s="396" t="s">
        <v>1457</v>
      </c>
      <c r="G271" s="396">
        <v>8.3</v>
      </c>
      <c r="H271" s="397">
        <v>0.45</v>
      </c>
      <c r="I271" s="397">
        <f t="shared" si="10"/>
        <v>5.4</v>
      </c>
      <c r="J271" s="287"/>
      <c r="K271" s="287"/>
      <c r="L271" s="287"/>
      <c r="M271" s="287"/>
      <c r="N271" s="287"/>
      <c r="O271" s="287"/>
      <c r="P271" s="287"/>
    </row>
    <row r="272" spans="1:16" s="398" customFormat="1" ht="15.75" customHeight="1">
      <c r="A272" s="395">
        <v>268</v>
      </c>
      <c r="B272" s="409" t="s">
        <v>1458</v>
      </c>
      <c r="C272" s="396" t="s">
        <v>1236</v>
      </c>
      <c r="D272" s="410">
        <v>1999</v>
      </c>
      <c r="E272" s="396">
        <v>10</v>
      </c>
      <c r="F272" s="396" t="s">
        <v>1457</v>
      </c>
      <c r="G272" s="396">
        <v>9.2</v>
      </c>
      <c r="H272" s="397">
        <v>0.45</v>
      </c>
      <c r="I272" s="397">
        <f t="shared" si="10"/>
        <v>5.4</v>
      </c>
      <c r="J272" s="287"/>
      <c r="K272" s="287"/>
      <c r="L272" s="287"/>
      <c r="M272" s="287"/>
      <c r="N272" s="287"/>
      <c r="O272" s="287"/>
      <c r="P272" s="287"/>
    </row>
    <row r="273" spans="1:16" s="398" customFormat="1" ht="15.75" customHeight="1">
      <c r="A273" s="395">
        <v>269</v>
      </c>
      <c r="B273" s="409" t="s">
        <v>1239</v>
      </c>
      <c r="C273" s="396" t="s">
        <v>1236</v>
      </c>
      <c r="D273" s="410">
        <v>1992</v>
      </c>
      <c r="E273" s="396">
        <v>10</v>
      </c>
      <c r="F273" s="396" t="s">
        <v>1457</v>
      </c>
      <c r="G273" s="396">
        <v>9.1</v>
      </c>
      <c r="H273" s="397">
        <v>0.45</v>
      </c>
      <c r="I273" s="397">
        <f t="shared" si="10"/>
        <v>5.4</v>
      </c>
      <c r="J273" s="287"/>
      <c r="K273" s="287"/>
      <c r="L273" s="287"/>
      <c r="M273" s="287"/>
      <c r="N273" s="287"/>
      <c r="O273" s="287"/>
      <c r="P273" s="287"/>
    </row>
    <row r="274" spans="1:16" s="398" customFormat="1" ht="15.75" customHeight="1">
      <c r="A274" s="395">
        <v>270</v>
      </c>
      <c r="B274" s="409" t="s">
        <v>1391</v>
      </c>
      <c r="C274" s="396" t="s">
        <v>1236</v>
      </c>
      <c r="D274" s="410">
        <v>2003</v>
      </c>
      <c r="E274" s="396">
        <v>10</v>
      </c>
      <c r="F274" s="396" t="s">
        <v>1457</v>
      </c>
      <c r="G274" s="396">
        <v>9.1</v>
      </c>
      <c r="H274" s="397">
        <v>0.45</v>
      </c>
      <c r="I274" s="397">
        <f t="shared" si="10"/>
        <v>5.4</v>
      </c>
      <c r="J274" s="287"/>
      <c r="K274" s="287"/>
      <c r="L274" s="287"/>
      <c r="M274" s="287"/>
      <c r="N274" s="287"/>
      <c r="O274" s="287"/>
      <c r="P274" s="287"/>
    </row>
    <row r="275" spans="1:16" s="398" customFormat="1" ht="15.75" customHeight="1">
      <c r="A275" s="395">
        <v>271</v>
      </c>
      <c r="B275" s="409" t="s">
        <v>1393</v>
      </c>
      <c r="C275" s="396" t="s">
        <v>1236</v>
      </c>
      <c r="D275" s="410">
        <v>2001</v>
      </c>
      <c r="E275" s="396">
        <v>10</v>
      </c>
      <c r="F275" s="396" t="s">
        <v>1457</v>
      </c>
      <c r="G275" s="396">
        <v>6.7</v>
      </c>
      <c r="H275" s="397">
        <v>0.45</v>
      </c>
      <c r="I275" s="397">
        <f t="shared" si="10"/>
        <v>5.4</v>
      </c>
      <c r="J275" s="287"/>
      <c r="K275" s="287"/>
      <c r="L275" s="287"/>
      <c r="M275" s="287"/>
      <c r="N275" s="287"/>
      <c r="O275" s="287"/>
      <c r="P275" s="287"/>
    </row>
    <row r="276" spans="1:16" s="398" customFormat="1" ht="27.75" customHeight="1">
      <c r="A276" s="395">
        <v>272</v>
      </c>
      <c r="B276" s="409" t="s">
        <v>1244</v>
      </c>
      <c r="C276" s="396" t="s">
        <v>1236</v>
      </c>
      <c r="D276" s="410">
        <v>2001</v>
      </c>
      <c r="E276" s="396">
        <v>10</v>
      </c>
      <c r="F276" s="396" t="s">
        <v>1457</v>
      </c>
      <c r="G276" s="396">
        <v>17</v>
      </c>
      <c r="H276" s="397">
        <v>0.45</v>
      </c>
      <c r="I276" s="397">
        <f t="shared" si="10"/>
        <v>5.4</v>
      </c>
      <c r="J276" s="287"/>
      <c r="K276" s="287"/>
      <c r="L276" s="287"/>
      <c r="M276" s="287"/>
      <c r="N276" s="287"/>
      <c r="O276" s="287"/>
      <c r="P276" s="287"/>
    </row>
    <row r="277" spans="1:16" s="398" customFormat="1" ht="40.5" customHeight="1">
      <c r="A277" s="395">
        <v>273</v>
      </c>
      <c r="B277" s="409" t="s">
        <v>1246</v>
      </c>
      <c r="C277" s="396" t="s">
        <v>1236</v>
      </c>
      <c r="D277" s="410">
        <v>2001</v>
      </c>
      <c r="E277" s="396">
        <v>10</v>
      </c>
      <c r="F277" s="396" t="s">
        <v>1457</v>
      </c>
      <c r="G277" s="396">
        <v>18</v>
      </c>
      <c r="H277" s="397">
        <v>0.45</v>
      </c>
      <c r="I277" s="397">
        <f t="shared" si="10"/>
        <v>5.4</v>
      </c>
      <c r="J277" s="287"/>
      <c r="K277" s="287"/>
      <c r="L277" s="287"/>
      <c r="M277" s="287"/>
      <c r="N277" s="287"/>
      <c r="O277" s="287"/>
      <c r="P277" s="287"/>
    </row>
    <row r="278" spans="1:16" s="398" customFormat="1" ht="40.5" customHeight="1">
      <c r="A278" s="395">
        <v>274</v>
      </c>
      <c r="B278" s="409" t="s">
        <v>1301</v>
      </c>
      <c r="C278" s="396" t="s">
        <v>1459</v>
      </c>
      <c r="D278" s="410">
        <v>1995</v>
      </c>
      <c r="E278" s="396">
        <v>10</v>
      </c>
      <c r="F278" s="396" t="s">
        <v>1457</v>
      </c>
      <c r="G278" s="396">
        <v>6.7</v>
      </c>
      <c r="H278" s="397">
        <v>0.4</v>
      </c>
      <c r="I278" s="397">
        <f t="shared" si="10"/>
        <v>4.800000000000001</v>
      </c>
      <c r="J278" s="287"/>
      <c r="K278" s="287"/>
      <c r="L278" s="287"/>
      <c r="M278" s="287"/>
      <c r="N278" s="287"/>
      <c r="O278" s="287"/>
      <c r="P278" s="287"/>
    </row>
    <row r="279" spans="1:16" s="398" customFormat="1" ht="40.5" customHeight="1">
      <c r="A279" s="395">
        <v>275</v>
      </c>
      <c r="B279" s="409" t="s">
        <v>1302</v>
      </c>
      <c r="C279" s="396" t="s">
        <v>1460</v>
      </c>
      <c r="D279" s="410">
        <v>1992</v>
      </c>
      <c r="E279" s="396">
        <v>10</v>
      </c>
      <c r="F279" s="396" t="s">
        <v>1457</v>
      </c>
      <c r="G279" s="396">
        <v>15.5</v>
      </c>
      <c r="H279" s="397">
        <v>0.30000000000000004</v>
      </c>
      <c r="I279" s="397">
        <f t="shared" si="10"/>
        <v>3.6000000000000005</v>
      </c>
      <c r="J279" s="287"/>
      <c r="K279" s="287"/>
      <c r="L279" s="287"/>
      <c r="M279" s="287"/>
      <c r="N279" s="287"/>
      <c r="O279" s="287"/>
      <c r="P279" s="287"/>
    </row>
    <row r="280" spans="1:16" s="398" customFormat="1" ht="40.5" customHeight="1">
      <c r="A280" s="395">
        <v>276</v>
      </c>
      <c r="B280" s="409" t="s">
        <v>1246</v>
      </c>
      <c r="C280" s="396" t="s">
        <v>1245</v>
      </c>
      <c r="D280" s="410">
        <v>1998</v>
      </c>
      <c r="E280" s="396">
        <v>10</v>
      </c>
      <c r="F280" s="396" t="s">
        <v>1457</v>
      </c>
      <c r="G280" s="396">
        <v>19.1</v>
      </c>
      <c r="H280" s="397">
        <v>0.8</v>
      </c>
      <c r="I280" s="397">
        <f t="shared" si="10"/>
        <v>9.600000000000001</v>
      </c>
      <c r="J280" s="287"/>
      <c r="K280" s="287"/>
      <c r="L280" s="287"/>
      <c r="M280" s="287"/>
      <c r="N280" s="287"/>
      <c r="O280" s="287"/>
      <c r="P280" s="287"/>
    </row>
    <row r="281" spans="1:16" s="398" customFormat="1" ht="40.5" customHeight="1">
      <c r="A281" s="395">
        <v>277</v>
      </c>
      <c r="B281" s="409" t="s">
        <v>1244</v>
      </c>
      <c r="C281" s="396" t="s">
        <v>1245</v>
      </c>
      <c r="D281" s="410">
        <v>2001</v>
      </c>
      <c r="E281" s="396">
        <v>10</v>
      </c>
      <c r="F281" s="396" t="s">
        <v>1457</v>
      </c>
      <c r="G281" s="396">
        <v>17.8</v>
      </c>
      <c r="H281" s="397">
        <v>0.30000000000000004</v>
      </c>
      <c r="I281" s="397">
        <f t="shared" si="10"/>
        <v>3.6000000000000005</v>
      </c>
      <c r="J281" s="287"/>
      <c r="K281" s="287"/>
      <c r="L281" s="287"/>
      <c r="M281" s="287"/>
      <c r="N281" s="287"/>
      <c r="O281" s="287"/>
      <c r="P281" s="287"/>
    </row>
    <row r="282" spans="1:16" s="398" customFormat="1" ht="40.5" customHeight="1">
      <c r="A282" s="395">
        <v>278</v>
      </c>
      <c r="B282" s="409" t="s">
        <v>1396</v>
      </c>
      <c r="C282" s="396" t="s">
        <v>1245</v>
      </c>
      <c r="D282" s="410">
        <v>1992</v>
      </c>
      <c r="E282" s="396">
        <v>10</v>
      </c>
      <c r="F282" s="396" t="s">
        <v>1457</v>
      </c>
      <c r="G282" s="396">
        <v>16.5</v>
      </c>
      <c r="H282" s="397">
        <v>0.30000000000000004</v>
      </c>
      <c r="I282" s="397">
        <f t="shared" si="10"/>
        <v>3.6000000000000005</v>
      </c>
      <c r="J282" s="287"/>
      <c r="K282" s="287"/>
      <c r="L282" s="287"/>
      <c r="M282" s="287"/>
      <c r="N282" s="287"/>
      <c r="O282" s="287"/>
      <c r="P282" s="287"/>
    </row>
    <row r="283" spans="1:16" s="398" customFormat="1" ht="40.5" customHeight="1">
      <c r="A283" s="395">
        <v>279</v>
      </c>
      <c r="B283" s="409" t="s">
        <v>1461</v>
      </c>
      <c r="C283" s="396" t="s">
        <v>1371</v>
      </c>
      <c r="D283" s="410">
        <v>1991</v>
      </c>
      <c r="E283" s="396">
        <v>10</v>
      </c>
      <c r="F283" s="396" t="s">
        <v>1457</v>
      </c>
      <c r="G283" s="396">
        <v>30</v>
      </c>
      <c r="H283" s="397">
        <v>0.8</v>
      </c>
      <c r="I283" s="397">
        <f t="shared" si="10"/>
        <v>9.600000000000001</v>
      </c>
      <c r="J283" s="287"/>
      <c r="K283" s="287"/>
      <c r="L283" s="287"/>
      <c r="M283" s="287"/>
      <c r="N283" s="287"/>
      <c r="O283" s="287"/>
      <c r="P283" s="287"/>
    </row>
    <row r="284" spans="1:16" s="398" customFormat="1" ht="27.75" customHeight="1">
      <c r="A284" s="395">
        <v>280</v>
      </c>
      <c r="B284" s="409" t="s">
        <v>1462</v>
      </c>
      <c r="C284" s="396" t="s">
        <v>1371</v>
      </c>
      <c r="D284" s="410">
        <v>1992</v>
      </c>
      <c r="E284" s="396">
        <v>10</v>
      </c>
      <c r="F284" s="396" t="s">
        <v>1457</v>
      </c>
      <c r="G284" s="396">
        <v>26</v>
      </c>
      <c r="H284" s="397">
        <v>0.8</v>
      </c>
      <c r="I284" s="397">
        <f t="shared" si="10"/>
        <v>9.600000000000001</v>
      </c>
      <c r="J284" s="287"/>
      <c r="K284" s="287"/>
      <c r="L284" s="287"/>
      <c r="M284" s="287"/>
      <c r="N284" s="287"/>
      <c r="O284" s="287"/>
      <c r="P284" s="287"/>
    </row>
    <row r="285" spans="1:16" s="398" customFormat="1" ht="40.5" customHeight="1">
      <c r="A285" s="395">
        <v>281</v>
      </c>
      <c r="B285" s="409" t="s">
        <v>1463</v>
      </c>
      <c r="C285" s="396" t="s">
        <v>1248</v>
      </c>
      <c r="D285" s="410">
        <v>1989</v>
      </c>
      <c r="E285" s="396">
        <v>10</v>
      </c>
      <c r="F285" s="396" t="s">
        <v>1457</v>
      </c>
      <c r="G285" s="396">
        <v>30</v>
      </c>
      <c r="H285" s="397">
        <v>0.45</v>
      </c>
      <c r="I285" s="397">
        <f t="shared" si="10"/>
        <v>5.4</v>
      </c>
      <c r="J285" s="287"/>
      <c r="K285" s="287"/>
      <c r="L285" s="287"/>
      <c r="M285" s="287"/>
      <c r="N285" s="287"/>
      <c r="O285" s="287"/>
      <c r="P285" s="287"/>
    </row>
    <row r="286" spans="1:16" s="398" customFormat="1" ht="40.5" customHeight="1">
      <c r="A286" s="395">
        <v>282</v>
      </c>
      <c r="B286" s="409" t="s">
        <v>1314</v>
      </c>
      <c r="C286" s="396" t="s">
        <v>1307</v>
      </c>
      <c r="D286" s="410">
        <v>1990</v>
      </c>
      <c r="E286" s="396">
        <v>10</v>
      </c>
      <c r="F286" s="396" t="s">
        <v>1457</v>
      </c>
      <c r="G286" s="396">
        <v>26</v>
      </c>
      <c r="H286" s="397">
        <v>0.8</v>
      </c>
      <c r="I286" s="397">
        <f t="shared" si="10"/>
        <v>9.600000000000001</v>
      </c>
      <c r="J286" s="287"/>
      <c r="K286" s="287"/>
      <c r="L286" s="287"/>
      <c r="M286" s="287"/>
      <c r="N286" s="287"/>
      <c r="O286" s="287"/>
      <c r="P286" s="287"/>
    </row>
    <row r="287" spans="1:16" s="398" customFormat="1" ht="40.5" customHeight="1">
      <c r="A287" s="395">
        <v>283</v>
      </c>
      <c r="B287" s="409" t="s">
        <v>1281</v>
      </c>
      <c r="C287" s="396" t="s">
        <v>1464</v>
      </c>
      <c r="D287" s="410">
        <v>1983</v>
      </c>
      <c r="E287" s="396">
        <v>10</v>
      </c>
      <c r="F287" s="396" t="s">
        <v>1457</v>
      </c>
      <c r="G287" s="396">
        <v>31</v>
      </c>
      <c r="H287" s="397">
        <v>0.8</v>
      </c>
      <c r="I287" s="397">
        <f t="shared" si="10"/>
        <v>9.600000000000001</v>
      </c>
      <c r="J287" s="287"/>
      <c r="K287" s="287"/>
      <c r="L287" s="287"/>
      <c r="M287" s="287"/>
      <c r="N287" s="287"/>
      <c r="O287" s="287"/>
      <c r="P287" s="287"/>
    </row>
    <row r="288" spans="1:16" s="398" customFormat="1" ht="40.5" customHeight="1">
      <c r="A288" s="395">
        <v>284</v>
      </c>
      <c r="B288" s="409" t="s">
        <v>1252</v>
      </c>
      <c r="C288" s="396" t="s">
        <v>1280</v>
      </c>
      <c r="D288" s="410">
        <v>1992</v>
      </c>
      <c r="E288" s="396">
        <v>10</v>
      </c>
      <c r="F288" s="396" t="s">
        <v>1457</v>
      </c>
      <c r="G288" s="396">
        <v>25</v>
      </c>
      <c r="H288" s="397">
        <v>0.8</v>
      </c>
      <c r="I288" s="397">
        <f t="shared" si="10"/>
        <v>9.600000000000001</v>
      </c>
      <c r="J288" s="287"/>
      <c r="K288" s="287"/>
      <c r="L288" s="287"/>
      <c r="M288" s="287"/>
      <c r="N288" s="287"/>
      <c r="O288" s="287"/>
      <c r="P288" s="287"/>
    </row>
    <row r="289" spans="1:16" s="398" customFormat="1" ht="29.25">
      <c r="A289" s="395">
        <v>285</v>
      </c>
      <c r="B289" s="409" t="s">
        <v>1314</v>
      </c>
      <c r="C289" s="396" t="s">
        <v>1465</v>
      </c>
      <c r="D289" s="410">
        <v>1981</v>
      </c>
      <c r="E289" s="396">
        <v>10</v>
      </c>
      <c r="F289" s="396" t="s">
        <v>1457</v>
      </c>
      <c r="G289" s="396">
        <v>26.7</v>
      </c>
      <c r="H289" s="397">
        <v>0.8</v>
      </c>
      <c r="I289" s="397">
        <f t="shared" si="10"/>
        <v>9.600000000000001</v>
      </c>
      <c r="J289" s="287"/>
      <c r="K289" s="287"/>
      <c r="L289" s="287"/>
      <c r="M289" s="287"/>
      <c r="N289" s="287"/>
      <c r="O289" s="287"/>
      <c r="P289" s="287"/>
    </row>
    <row r="290" spans="1:16" s="398" customFormat="1" ht="29.25">
      <c r="A290" s="395">
        <v>286</v>
      </c>
      <c r="B290" s="409" t="s">
        <v>1263</v>
      </c>
      <c r="C290" s="396" t="s">
        <v>1465</v>
      </c>
      <c r="D290" s="410">
        <v>1978</v>
      </c>
      <c r="E290" s="396">
        <v>10</v>
      </c>
      <c r="F290" s="396" t="s">
        <v>1457</v>
      </c>
      <c r="G290" s="396">
        <v>26.7</v>
      </c>
      <c r="H290" s="397">
        <v>0.8</v>
      </c>
      <c r="I290" s="397">
        <f t="shared" si="10"/>
        <v>9.600000000000001</v>
      </c>
      <c r="J290" s="287"/>
      <c r="K290" s="287"/>
      <c r="L290" s="287"/>
      <c r="M290" s="287"/>
      <c r="N290" s="287"/>
      <c r="O290" s="287"/>
      <c r="P290" s="287"/>
    </row>
    <row r="291" spans="1:16" s="398" customFormat="1" ht="29.25">
      <c r="A291" s="395">
        <v>287</v>
      </c>
      <c r="B291" s="409" t="s">
        <v>1265</v>
      </c>
      <c r="C291" s="396" t="s">
        <v>1465</v>
      </c>
      <c r="D291" s="410">
        <v>1992</v>
      </c>
      <c r="E291" s="396">
        <v>10</v>
      </c>
      <c r="F291" s="396" t="s">
        <v>1457</v>
      </c>
      <c r="G291" s="396">
        <v>28.7</v>
      </c>
      <c r="H291" s="397">
        <v>0.8</v>
      </c>
      <c r="I291" s="397">
        <f t="shared" si="10"/>
        <v>9.600000000000001</v>
      </c>
      <c r="J291" s="287"/>
      <c r="K291" s="287"/>
      <c r="L291" s="287"/>
      <c r="M291" s="287"/>
      <c r="N291" s="287"/>
      <c r="O291" s="287"/>
      <c r="P291" s="287"/>
    </row>
    <row r="292" spans="1:16" s="398" customFormat="1" ht="29.25">
      <c r="A292" s="395">
        <v>288</v>
      </c>
      <c r="B292" s="409" t="s">
        <v>1351</v>
      </c>
      <c r="C292" s="396" t="s">
        <v>1466</v>
      </c>
      <c r="D292" s="410">
        <v>1983</v>
      </c>
      <c r="E292" s="396">
        <v>10</v>
      </c>
      <c r="F292" s="396" t="s">
        <v>1457</v>
      </c>
      <c r="G292" s="396">
        <v>31.9</v>
      </c>
      <c r="H292" s="397">
        <v>0.8</v>
      </c>
      <c r="I292" s="397">
        <f t="shared" si="10"/>
        <v>9.600000000000001</v>
      </c>
      <c r="J292" s="287"/>
      <c r="K292" s="287"/>
      <c r="L292" s="287"/>
      <c r="M292" s="287"/>
      <c r="N292" s="287"/>
      <c r="O292" s="287"/>
      <c r="P292" s="287"/>
    </row>
    <row r="293" spans="1:16" s="398" customFormat="1" ht="15.75" customHeight="1">
      <c r="A293" s="395">
        <v>289</v>
      </c>
      <c r="B293" s="409" t="s">
        <v>1263</v>
      </c>
      <c r="C293" s="396" t="s">
        <v>1321</v>
      </c>
      <c r="D293" s="410">
        <v>1992</v>
      </c>
      <c r="E293" s="396">
        <v>10</v>
      </c>
      <c r="F293" s="396" t="s">
        <v>1457</v>
      </c>
      <c r="G293" s="396">
        <v>29.9</v>
      </c>
      <c r="H293" s="397">
        <v>0.8</v>
      </c>
      <c r="I293" s="397">
        <f t="shared" si="10"/>
        <v>9.600000000000001</v>
      </c>
      <c r="J293" s="287"/>
      <c r="K293" s="287"/>
      <c r="L293" s="287"/>
      <c r="M293" s="287"/>
      <c r="N293" s="287"/>
      <c r="O293" s="287"/>
      <c r="P293" s="287"/>
    </row>
    <row r="294" spans="1:16" s="398" customFormat="1" ht="15.75" customHeight="1">
      <c r="A294" s="395">
        <v>290</v>
      </c>
      <c r="B294" s="409" t="s">
        <v>1265</v>
      </c>
      <c r="C294" s="396" t="s">
        <v>1321</v>
      </c>
      <c r="D294" s="410">
        <v>1980</v>
      </c>
      <c r="E294" s="396">
        <v>10</v>
      </c>
      <c r="F294" s="396" t="s">
        <v>1457</v>
      </c>
      <c r="G294" s="396">
        <v>29.9</v>
      </c>
      <c r="H294" s="397">
        <v>0.8</v>
      </c>
      <c r="I294" s="397">
        <f t="shared" si="10"/>
        <v>9.600000000000001</v>
      </c>
      <c r="J294" s="287"/>
      <c r="K294" s="287"/>
      <c r="L294" s="287"/>
      <c r="M294" s="287"/>
      <c r="N294" s="287"/>
      <c r="O294" s="287"/>
      <c r="P294" s="287"/>
    </row>
    <row r="295" spans="1:16" s="398" customFormat="1" ht="15.75" customHeight="1">
      <c r="A295" s="395">
        <v>291</v>
      </c>
      <c r="B295" s="409" t="s">
        <v>1265</v>
      </c>
      <c r="C295" s="396" t="s">
        <v>1321</v>
      </c>
      <c r="D295" s="410">
        <v>1990</v>
      </c>
      <c r="E295" s="396">
        <v>10</v>
      </c>
      <c r="F295" s="396" t="s">
        <v>1457</v>
      </c>
      <c r="G295" s="396">
        <v>29.9</v>
      </c>
      <c r="H295" s="397">
        <v>0.8</v>
      </c>
      <c r="I295" s="397">
        <f t="shared" si="10"/>
        <v>9.600000000000001</v>
      </c>
      <c r="J295" s="287"/>
      <c r="K295" s="287"/>
      <c r="L295" s="287"/>
      <c r="M295" s="287"/>
      <c r="N295" s="287"/>
      <c r="O295" s="287"/>
      <c r="P295" s="287"/>
    </row>
    <row r="296" spans="1:16" s="398" customFormat="1" ht="15.75" customHeight="1">
      <c r="A296" s="395">
        <v>292</v>
      </c>
      <c r="B296" s="409" t="s">
        <v>1265</v>
      </c>
      <c r="C296" s="396" t="s">
        <v>1321</v>
      </c>
      <c r="D296" s="410">
        <v>1988</v>
      </c>
      <c r="E296" s="396">
        <v>10</v>
      </c>
      <c r="F296" s="396" t="s">
        <v>1457</v>
      </c>
      <c r="G296" s="396">
        <v>29.9</v>
      </c>
      <c r="H296" s="397">
        <v>0.8</v>
      </c>
      <c r="I296" s="397">
        <f t="shared" si="10"/>
        <v>9.600000000000001</v>
      </c>
      <c r="J296" s="287"/>
      <c r="K296" s="287"/>
      <c r="L296" s="287"/>
      <c r="M296" s="287"/>
      <c r="N296" s="287"/>
      <c r="O296" s="287"/>
      <c r="P296" s="287"/>
    </row>
    <row r="297" spans="1:16" s="398" customFormat="1" ht="15.75" customHeight="1">
      <c r="A297" s="395">
        <v>293</v>
      </c>
      <c r="B297" s="409" t="s">
        <v>1279</v>
      </c>
      <c r="C297" s="396" t="s">
        <v>1311</v>
      </c>
      <c r="D297" s="410">
        <v>2006</v>
      </c>
      <c r="E297" s="396">
        <v>10</v>
      </c>
      <c r="F297" s="396" t="s">
        <v>1457</v>
      </c>
      <c r="G297" s="396">
        <v>30.9</v>
      </c>
      <c r="H297" s="397">
        <v>0.8</v>
      </c>
      <c r="I297" s="397">
        <f t="shared" si="10"/>
        <v>9.600000000000001</v>
      </c>
      <c r="J297" s="287"/>
      <c r="K297" s="287"/>
      <c r="L297" s="287"/>
      <c r="M297" s="287"/>
      <c r="N297" s="287"/>
      <c r="O297" s="287"/>
      <c r="P297" s="287"/>
    </row>
    <row r="298" spans="1:16" s="398" customFormat="1" ht="27.75" customHeight="1">
      <c r="A298" s="395">
        <v>294</v>
      </c>
      <c r="B298" s="409" t="s">
        <v>1467</v>
      </c>
      <c r="C298" s="396" t="s">
        <v>1261</v>
      </c>
      <c r="D298" s="410">
        <v>1991</v>
      </c>
      <c r="E298" s="396">
        <v>10</v>
      </c>
      <c r="F298" s="396" t="s">
        <v>1457</v>
      </c>
      <c r="G298" s="399" t="s">
        <v>1436</v>
      </c>
      <c r="H298" s="397">
        <v>0.65</v>
      </c>
      <c r="I298" s="397">
        <f t="shared" si="10"/>
        <v>7.800000000000001</v>
      </c>
      <c r="J298" s="287"/>
      <c r="K298" s="287"/>
      <c r="L298" s="287"/>
      <c r="M298" s="287"/>
      <c r="N298" s="287"/>
      <c r="O298" s="287"/>
      <c r="P298" s="287"/>
    </row>
    <row r="299" spans="1:16" s="398" customFormat="1" ht="27.75" customHeight="1">
      <c r="A299" s="395">
        <v>295</v>
      </c>
      <c r="B299" s="409" t="s">
        <v>1468</v>
      </c>
      <c r="C299" s="396" t="s">
        <v>1469</v>
      </c>
      <c r="D299" s="410">
        <v>1991</v>
      </c>
      <c r="E299" s="396">
        <v>10</v>
      </c>
      <c r="F299" s="396" t="s">
        <v>1457</v>
      </c>
      <c r="G299" s="399" t="s">
        <v>1436</v>
      </c>
      <c r="H299" s="397">
        <v>0.65</v>
      </c>
      <c r="I299" s="397">
        <f t="shared" si="10"/>
        <v>7.800000000000001</v>
      </c>
      <c r="J299" s="287"/>
      <c r="K299" s="287"/>
      <c r="L299" s="287"/>
      <c r="M299" s="287"/>
      <c r="N299" s="287"/>
      <c r="O299" s="287"/>
      <c r="P299" s="287"/>
    </row>
    <row r="300" spans="1:16" s="398" customFormat="1" ht="42.75">
      <c r="A300" s="395">
        <v>296</v>
      </c>
      <c r="B300" s="409" t="s">
        <v>1470</v>
      </c>
      <c r="C300" s="396" t="s">
        <v>1437</v>
      </c>
      <c r="D300" s="410">
        <v>2012</v>
      </c>
      <c r="E300" s="396">
        <v>10</v>
      </c>
      <c r="F300" s="396" t="s">
        <v>1457</v>
      </c>
      <c r="G300" s="396" t="s">
        <v>1471</v>
      </c>
      <c r="H300" s="397">
        <v>0.30000000000000004</v>
      </c>
      <c r="I300" s="397">
        <v>3.6</v>
      </c>
      <c r="J300" s="287"/>
      <c r="K300" s="287"/>
      <c r="L300" s="287"/>
      <c r="M300" s="287"/>
      <c r="N300" s="287"/>
      <c r="O300" s="287"/>
      <c r="P300" s="287"/>
    </row>
    <row r="301" spans="1:16" s="398" customFormat="1" ht="16.5">
      <c r="A301" s="395">
        <v>297</v>
      </c>
      <c r="B301" s="409" t="s">
        <v>1256</v>
      </c>
      <c r="C301" s="396" t="s">
        <v>1311</v>
      </c>
      <c r="D301" s="410">
        <v>2012</v>
      </c>
      <c r="E301" s="396">
        <v>10</v>
      </c>
      <c r="F301" s="396" t="s">
        <v>1457</v>
      </c>
      <c r="G301" s="396">
        <v>20.5</v>
      </c>
      <c r="H301" s="397" t="s">
        <v>1472</v>
      </c>
      <c r="I301" s="397">
        <v>9.6</v>
      </c>
      <c r="J301" s="287"/>
      <c r="K301" s="287"/>
      <c r="L301" s="287"/>
      <c r="M301" s="287"/>
      <c r="N301" s="287"/>
      <c r="O301" s="287"/>
      <c r="P301" s="287"/>
    </row>
    <row r="302" spans="1:16" s="398" customFormat="1" ht="42.75">
      <c r="A302" s="395">
        <v>298</v>
      </c>
      <c r="B302" s="409" t="s">
        <v>1450</v>
      </c>
      <c r="C302" s="396" t="s">
        <v>1437</v>
      </c>
      <c r="D302" s="410">
        <v>2012</v>
      </c>
      <c r="E302" s="396">
        <v>10</v>
      </c>
      <c r="F302" s="396" t="s">
        <v>1457</v>
      </c>
      <c r="G302" s="396">
        <v>11.63</v>
      </c>
      <c r="H302" s="397">
        <v>0.30000000000000004</v>
      </c>
      <c r="I302" s="397">
        <v>3.6</v>
      </c>
      <c r="J302" s="287"/>
      <c r="K302" s="287"/>
      <c r="L302" s="287"/>
      <c r="M302" s="287"/>
      <c r="N302" s="287"/>
      <c r="O302" s="287"/>
      <c r="P302" s="287"/>
    </row>
    <row r="303" spans="1:16" s="398" customFormat="1" ht="42.75">
      <c r="A303" s="395">
        <v>299</v>
      </c>
      <c r="B303" s="409" t="s">
        <v>1254</v>
      </c>
      <c r="C303" s="396" t="s">
        <v>1437</v>
      </c>
      <c r="D303" s="410">
        <v>2012</v>
      </c>
      <c r="E303" s="396">
        <v>10</v>
      </c>
      <c r="F303" s="396" t="s">
        <v>1457</v>
      </c>
      <c r="G303" s="396" t="s">
        <v>1439</v>
      </c>
      <c r="H303" s="397">
        <v>0.30000000000000004</v>
      </c>
      <c r="I303" s="397">
        <v>3.6</v>
      </c>
      <c r="J303" s="287"/>
      <c r="K303" s="287"/>
      <c r="L303" s="287"/>
      <c r="M303" s="287"/>
      <c r="N303" s="287"/>
      <c r="O303" s="287"/>
      <c r="P303" s="287"/>
    </row>
    <row r="304" spans="1:16" s="398" customFormat="1" ht="16.5">
      <c r="A304" s="395">
        <v>300</v>
      </c>
      <c r="B304" s="409" t="s">
        <v>1283</v>
      </c>
      <c r="C304" s="396" t="s">
        <v>1319</v>
      </c>
      <c r="D304" s="410">
        <v>1990</v>
      </c>
      <c r="E304" s="396">
        <v>10</v>
      </c>
      <c r="F304" s="396" t="s">
        <v>1457</v>
      </c>
      <c r="G304" s="396" t="s">
        <v>1320</v>
      </c>
      <c r="H304" s="397">
        <v>0.65</v>
      </c>
      <c r="I304" s="397">
        <f aca="true" t="shared" si="11" ref="I304:I307">H304*12</f>
        <v>7.800000000000001</v>
      </c>
      <c r="J304" s="287"/>
      <c r="K304" s="287"/>
      <c r="L304" s="287"/>
      <c r="M304" s="287"/>
      <c r="N304" s="287"/>
      <c r="O304" s="287"/>
      <c r="P304" s="287"/>
    </row>
    <row r="305" spans="1:16" s="398" customFormat="1" ht="16.5">
      <c r="A305" s="395">
        <v>301</v>
      </c>
      <c r="B305" s="409" t="s">
        <v>1473</v>
      </c>
      <c r="C305" s="396" t="s">
        <v>1270</v>
      </c>
      <c r="D305" s="410">
        <v>1992</v>
      </c>
      <c r="E305" s="396">
        <v>10</v>
      </c>
      <c r="F305" s="396" t="s">
        <v>1457</v>
      </c>
      <c r="G305" s="396">
        <v>7.3</v>
      </c>
      <c r="H305" s="408">
        <v>0.4</v>
      </c>
      <c r="I305" s="405">
        <f t="shared" si="11"/>
        <v>4.800000000000001</v>
      </c>
      <c r="J305" s="287"/>
      <c r="K305" s="287"/>
      <c r="L305" s="287"/>
      <c r="M305" s="287"/>
      <c r="N305" s="287"/>
      <c r="O305" s="287"/>
      <c r="P305" s="287"/>
    </row>
    <row r="306" spans="1:16" s="398" customFormat="1" ht="42.75">
      <c r="A306" s="395">
        <v>302</v>
      </c>
      <c r="B306" s="409" t="s">
        <v>1361</v>
      </c>
      <c r="C306" s="396" t="s">
        <v>1362</v>
      </c>
      <c r="D306" s="410">
        <v>2011</v>
      </c>
      <c r="E306" s="396">
        <v>10</v>
      </c>
      <c r="F306" s="396" t="s">
        <v>1457</v>
      </c>
      <c r="G306" s="396">
        <v>15.5</v>
      </c>
      <c r="H306" s="397">
        <v>0.65</v>
      </c>
      <c r="I306" s="397">
        <f t="shared" si="11"/>
        <v>7.800000000000001</v>
      </c>
      <c r="J306" s="287"/>
      <c r="K306" s="287"/>
      <c r="L306" s="287"/>
      <c r="M306" s="287"/>
      <c r="N306" s="287"/>
      <c r="O306" s="287"/>
      <c r="P306" s="287"/>
    </row>
    <row r="307" spans="1:16" s="398" customFormat="1" ht="15.75" customHeight="1">
      <c r="A307" s="395">
        <v>303</v>
      </c>
      <c r="B307" s="416" t="s">
        <v>1474</v>
      </c>
      <c r="C307" s="396" t="s">
        <v>1248</v>
      </c>
      <c r="D307" s="410">
        <v>2011</v>
      </c>
      <c r="E307" s="396">
        <v>10</v>
      </c>
      <c r="F307" s="396" t="s">
        <v>1457</v>
      </c>
      <c r="G307" s="396">
        <v>17</v>
      </c>
      <c r="H307" s="397">
        <v>0.30000000000000004</v>
      </c>
      <c r="I307" s="397">
        <f t="shared" si="11"/>
        <v>3.6000000000000005</v>
      </c>
      <c r="J307" s="287"/>
      <c r="K307" s="287"/>
      <c r="L307" s="287"/>
      <c r="M307" s="287"/>
      <c r="N307" s="287"/>
      <c r="O307" s="287"/>
      <c r="P307" s="287"/>
    </row>
    <row r="308" spans="1:16" s="398" customFormat="1" ht="15.75" customHeight="1">
      <c r="A308" s="395">
        <v>304</v>
      </c>
      <c r="B308" s="409"/>
      <c r="C308" s="396"/>
      <c r="D308" s="410"/>
      <c r="E308" s="396"/>
      <c r="F308" s="396"/>
      <c r="G308" s="396"/>
      <c r="H308" s="397"/>
      <c r="I308" s="397"/>
      <c r="J308" s="287"/>
      <c r="K308" s="287"/>
      <c r="L308" s="287"/>
      <c r="M308" s="287"/>
      <c r="N308" s="287"/>
      <c r="O308" s="287"/>
      <c r="P308" s="287"/>
    </row>
    <row r="309" spans="1:16" s="398" customFormat="1" ht="27.75" customHeight="1">
      <c r="A309" s="395">
        <v>305</v>
      </c>
      <c r="B309" s="409" t="s">
        <v>1295</v>
      </c>
      <c r="C309" s="396" t="s">
        <v>1270</v>
      </c>
      <c r="D309" s="410">
        <v>1984</v>
      </c>
      <c r="E309" s="396">
        <v>10</v>
      </c>
      <c r="F309" s="396" t="s">
        <v>1457</v>
      </c>
      <c r="G309" s="396">
        <v>7.3</v>
      </c>
      <c r="H309" s="408">
        <v>0.4</v>
      </c>
      <c r="I309" s="405">
        <f aca="true" t="shared" si="12" ref="I309:I338">H309*12</f>
        <v>4.800000000000001</v>
      </c>
      <c r="J309" s="287"/>
      <c r="K309" s="287"/>
      <c r="L309" s="287"/>
      <c r="M309" s="287"/>
      <c r="N309" s="287"/>
      <c r="O309" s="287"/>
      <c r="P309" s="287"/>
    </row>
    <row r="310" spans="1:16" s="400" customFormat="1" ht="27.75" customHeight="1">
      <c r="A310" s="395">
        <v>306</v>
      </c>
      <c r="B310" s="409" t="s">
        <v>1475</v>
      </c>
      <c r="C310" s="396" t="s">
        <v>1267</v>
      </c>
      <c r="D310" s="410">
        <v>1989</v>
      </c>
      <c r="E310" s="396">
        <v>10</v>
      </c>
      <c r="F310" s="396" t="s">
        <v>1457</v>
      </c>
      <c r="G310" s="396"/>
      <c r="H310" s="397">
        <v>0.30000000000000004</v>
      </c>
      <c r="I310" s="397">
        <f t="shared" si="12"/>
        <v>3.6000000000000005</v>
      </c>
      <c r="J310" s="287"/>
      <c r="K310" s="287"/>
      <c r="L310" s="287"/>
      <c r="M310" s="287"/>
      <c r="N310" s="287"/>
      <c r="O310" s="287"/>
      <c r="P310" s="287"/>
    </row>
    <row r="311" spans="1:16" s="398" customFormat="1" ht="27.75" customHeight="1">
      <c r="A311" s="395">
        <v>307</v>
      </c>
      <c r="B311" s="409" t="s">
        <v>1476</v>
      </c>
      <c r="C311" s="396" t="s">
        <v>1419</v>
      </c>
      <c r="D311" s="410">
        <v>1992</v>
      </c>
      <c r="E311" s="396">
        <v>10</v>
      </c>
      <c r="F311" s="396" t="s">
        <v>1457</v>
      </c>
      <c r="G311" s="396">
        <v>7.3</v>
      </c>
      <c r="H311" s="408">
        <v>0.4</v>
      </c>
      <c r="I311" s="405">
        <f t="shared" si="12"/>
        <v>4.800000000000001</v>
      </c>
      <c r="J311" s="287"/>
      <c r="K311" s="287"/>
      <c r="L311" s="287"/>
      <c r="M311" s="287"/>
      <c r="N311" s="287"/>
      <c r="O311" s="287"/>
      <c r="P311" s="287"/>
    </row>
    <row r="312" spans="1:16" s="398" customFormat="1" ht="15.75" customHeight="1">
      <c r="A312" s="395">
        <v>308</v>
      </c>
      <c r="B312" s="409" t="s">
        <v>1477</v>
      </c>
      <c r="C312" s="396" t="s">
        <v>1270</v>
      </c>
      <c r="D312" s="410">
        <v>2011</v>
      </c>
      <c r="E312" s="396">
        <v>10</v>
      </c>
      <c r="F312" s="396" t="s">
        <v>1457</v>
      </c>
      <c r="G312" s="396">
        <v>7.3</v>
      </c>
      <c r="H312" s="408">
        <v>0.4</v>
      </c>
      <c r="I312" s="405">
        <f t="shared" si="12"/>
        <v>4.800000000000001</v>
      </c>
      <c r="J312" s="287"/>
      <c r="K312" s="287"/>
      <c r="L312" s="287"/>
      <c r="M312" s="287"/>
      <c r="N312" s="287"/>
      <c r="O312" s="287"/>
      <c r="P312" s="287"/>
    </row>
    <row r="313" spans="1:16" s="398" customFormat="1" ht="29.25">
      <c r="A313" s="395">
        <v>309</v>
      </c>
      <c r="B313" s="409" t="s">
        <v>1478</v>
      </c>
      <c r="C313" s="396" t="s">
        <v>1479</v>
      </c>
      <c r="D313" s="410">
        <v>1991</v>
      </c>
      <c r="E313" s="396">
        <v>10</v>
      </c>
      <c r="F313" s="396" t="s">
        <v>1457</v>
      </c>
      <c r="G313" s="396">
        <v>7.9</v>
      </c>
      <c r="H313" s="397">
        <v>0.30000000000000004</v>
      </c>
      <c r="I313" s="397">
        <f t="shared" si="12"/>
        <v>3.6000000000000005</v>
      </c>
      <c r="J313" s="287"/>
      <c r="K313" s="287"/>
      <c r="L313" s="287"/>
      <c r="M313" s="287"/>
      <c r="N313" s="287"/>
      <c r="O313" s="287"/>
      <c r="P313" s="287"/>
    </row>
    <row r="314" spans="1:16" s="398" customFormat="1" ht="15.75" customHeight="1">
      <c r="A314" s="395">
        <v>310</v>
      </c>
      <c r="B314" s="409" t="s">
        <v>1302</v>
      </c>
      <c r="C314" s="410" t="s">
        <v>1236</v>
      </c>
      <c r="D314" s="410">
        <v>1993</v>
      </c>
      <c r="E314" s="396">
        <v>10</v>
      </c>
      <c r="F314" s="396" t="s">
        <v>1480</v>
      </c>
      <c r="G314" s="396">
        <v>15.5</v>
      </c>
      <c r="H314" s="397">
        <v>0.30000000000000004</v>
      </c>
      <c r="I314" s="397">
        <f t="shared" si="12"/>
        <v>3.6000000000000005</v>
      </c>
      <c r="J314" s="287"/>
      <c r="K314" s="287"/>
      <c r="L314" s="287"/>
      <c r="M314" s="287"/>
      <c r="N314" s="287"/>
      <c r="O314" s="287"/>
      <c r="P314" s="287"/>
    </row>
    <row r="315" spans="1:16" s="398" customFormat="1" ht="15.75" customHeight="1">
      <c r="A315" s="395">
        <v>311</v>
      </c>
      <c r="B315" s="409" t="s">
        <v>1298</v>
      </c>
      <c r="C315" s="396" t="s">
        <v>1236</v>
      </c>
      <c r="D315" s="410">
        <v>2003</v>
      </c>
      <c r="E315" s="396">
        <v>10</v>
      </c>
      <c r="F315" s="396" t="s">
        <v>1481</v>
      </c>
      <c r="G315" s="396">
        <v>8.8</v>
      </c>
      <c r="H315" s="397">
        <v>0.45</v>
      </c>
      <c r="I315" s="397">
        <f t="shared" si="12"/>
        <v>5.4</v>
      </c>
      <c r="J315" s="287"/>
      <c r="K315" s="287"/>
      <c r="L315" s="287"/>
      <c r="M315" s="287"/>
      <c r="N315" s="287"/>
      <c r="O315" s="287"/>
      <c r="P315" s="287"/>
    </row>
    <row r="316" spans="1:16" s="398" customFormat="1" ht="15.75" customHeight="1">
      <c r="A316" s="395">
        <v>312</v>
      </c>
      <c r="B316" s="409" t="s">
        <v>1482</v>
      </c>
      <c r="C316" s="410" t="s">
        <v>1236</v>
      </c>
      <c r="D316" s="410">
        <v>1987</v>
      </c>
      <c r="E316" s="396">
        <v>10</v>
      </c>
      <c r="F316" s="396" t="s">
        <v>1480</v>
      </c>
      <c r="G316" s="396">
        <v>12</v>
      </c>
      <c r="H316" s="397">
        <v>0.30000000000000004</v>
      </c>
      <c r="I316" s="397">
        <f t="shared" si="12"/>
        <v>3.6000000000000005</v>
      </c>
      <c r="J316" s="287"/>
      <c r="K316" s="287"/>
      <c r="L316" s="287"/>
      <c r="M316" s="287"/>
      <c r="N316" s="287"/>
      <c r="O316" s="287"/>
      <c r="P316" s="287"/>
    </row>
    <row r="317" spans="1:16" s="398" customFormat="1" ht="27.75" customHeight="1">
      <c r="A317" s="395">
        <v>313</v>
      </c>
      <c r="B317" s="409" t="s">
        <v>1483</v>
      </c>
      <c r="C317" s="410" t="s">
        <v>1484</v>
      </c>
      <c r="D317" s="410">
        <v>1992</v>
      </c>
      <c r="E317" s="396">
        <v>10</v>
      </c>
      <c r="F317" s="396" t="s">
        <v>1480</v>
      </c>
      <c r="G317" s="396">
        <v>16</v>
      </c>
      <c r="H317" s="397">
        <v>0.35</v>
      </c>
      <c r="I317" s="397">
        <f t="shared" si="12"/>
        <v>4.199999999999999</v>
      </c>
      <c r="J317" s="287"/>
      <c r="K317" s="287"/>
      <c r="L317" s="287"/>
      <c r="M317" s="287"/>
      <c r="N317" s="287"/>
      <c r="O317" s="287"/>
      <c r="P317" s="287"/>
    </row>
    <row r="318" spans="1:16" s="398" customFormat="1" ht="27.75" customHeight="1">
      <c r="A318" s="395">
        <v>314</v>
      </c>
      <c r="B318" s="409" t="s">
        <v>1244</v>
      </c>
      <c r="C318" s="410" t="s">
        <v>1245</v>
      </c>
      <c r="D318" s="410">
        <v>2001</v>
      </c>
      <c r="E318" s="396">
        <v>10</v>
      </c>
      <c r="F318" s="396" t="s">
        <v>1480</v>
      </c>
      <c r="G318" s="396">
        <v>17.8</v>
      </c>
      <c r="H318" s="397">
        <v>0.30000000000000004</v>
      </c>
      <c r="I318" s="397">
        <f t="shared" si="12"/>
        <v>3.6000000000000005</v>
      </c>
      <c r="J318" s="287"/>
      <c r="K318" s="287"/>
      <c r="L318" s="287"/>
      <c r="M318" s="287"/>
      <c r="N318" s="287"/>
      <c r="O318" s="287"/>
      <c r="P318" s="287"/>
    </row>
    <row r="319" spans="1:16" s="398" customFormat="1" ht="27.75" customHeight="1">
      <c r="A319" s="395">
        <v>315</v>
      </c>
      <c r="B319" s="409" t="s">
        <v>1310</v>
      </c>
      <c r="C319" s="410" t="s">
        <v>1371</v>
      </c>
      <c r="D319" s="410">
        <v>1988</v>
      </c>
      <c r="E319" s="396">
        <v>10</v>
      </c>
      <c r="F319" s="396" t="s">
        <v>1480</v>
      </c>
      <c r="G319" s="396">
        <v>28</v>
      </c>
      <c r="H319" s="397">
        <v>0.8</v>
      </c>
      <c r="I319" s="397">
        <f t="shared" si="12"/>
        <v>9.600000000000001</v>
      </c>
      <c r="J319" s="287"/>
      <c r="K319" s="287"/>
      <c r="L319" s="287"/>
      <c r="M319" s="287"/>
      <c r="N319" s="287"/>
      <c r="O319" s="287"/>
      <c r="P319" s="287"/>
    </row>
    <row r="320" spans="1:16" s="398" customFormat="1" ht="27.75" customHeight="1">
      <c r="A320" s="395">
        <v>316</v>
      </c>
      <c r="B320" s="409" t="s">
        <v>1247</v>
      </c>
      <c r="C320" s="410" t="s">
        <v>1248</v>
      </c>
      <c r="D320" s="410">
        <v>2001</v>
      </c>
      <c r="E320" s="396">
        <v>10</v>
      </c>
      <c r="F320" s="396" t="s">
        <v>1480</v>
      </c>
      <c r="G320" s="396">
        <v>17</v>
      </c>
      <c r="H320" s="397">
        <v>0.30000000000000004</v>
      </c>
      <c r="I320" s="397">
        <f t="shared" si="12"/>
        <v>3.6000000000000005</v>
      </c>
      <c r="J320" s="287"/>
      <c r="K320" s="287"/>
      <c r="L320" s="287"/>
      <c r="M320" s="287"/>
      <c r="N320" s="287"/>
      <c r="O320" s="287"/>
      <c r="P320" s="287"/>
    </row>
    <row r="321" spans="1:16" s="398" customFormat="1" ht="15.75" customHeight="1">
      <c r="A321" s="395">
        <v>317</v>
      </c>
      <c r="B321" s="409" t="s">
        <v>1396</v>
      </c>
      <c r="C321" s="410" t="s">
        <v>1397</v>
      </c>
      <c r="D321" s="410">
        <v>1989</v>
      </c>
      <c r="E321" s="396">
        <v>10</v>
      </c>
      <c r="F321" s="396" t="s">
        <v>1480</v>
      </c>
      <c r="G321" s="396">
        <v>16.5</v>
      </c>
      <c r="H321" s="397">
        <v>0.30000000000000004</v>
      </c>
      <c r="I321" s="397">
        <f t="shared" si="12"/>
        <v>3.6000000000000005</v>
      </c>
      <c r="J321" s="287"/>
      <c r="K321" s="287"/>
      <c r="L321" s="287"/>
      <c r="M321" s="287"/>
      <c r="N321" s="287"/>
      <c r="O321" s="287"/>
      <c r="P321" s="287"/>
    </row>
    <row r="322" spans="1:16" s="398" customFormat="1" ht="15.75" customHeight="1">
      <c r="A322" s="395">
        <v>318</v>
      </c>
      <c r="B322" s="409" t="s">
        <v>1380</v>
      </c>
      <c r="C322" s="410" t="s">
        <v>1317</v>
      </c>
      <c r="D322" s="410">
        <v>1989</v>
      </c>
      <c r="E322" s="396">
        <v>10</v>
      </c>
      <c r="F322" s="396" t="s">
        <v>1480</v>
      </c>
      <c r="G322" s="396">
        <v>28</v>
      </c>
      <c r="H322" s="397">
        <v>0.45</v>
      </c>
      <c r="I322" s="397">
        <f t="shared" si="12"/>
        <v>5.4</v>
      </c>
      <c r="J322" s="287"/>
      <c r="K322" s="287"/>
      <c r="L322" s="287"/>
      <c r="M322" s="287"/>
      <c r="N322" s="287"/>
      <c r="O322" s="287"/>
      <c r="P322" s="287"/>
    </row>
    <row r="323" spans="1:16" s="398" customFormat="1" ht="29.25">
      <c r="A323" s="395">
        <v>319</v>
      </c>
      <c r="B323" s="409" t="s">
        <v>1485</v>
      </c>
      <c r="C323" s="396" t="s">
        <v>1486</v>
      </c>
      <c r="D323" s="410">
        <v>1996</v>
      </c>
      <c r="E323" s="396">
        <v>10</v>
      </c>
      <c r="F323" s="396" t="s">
        <v>1480</v>
      </c>
      <c r="G323" s="396">
        <v>16</v>
      </c>
      <c r="H323" s="397">
        <v>0.30000000000000004</v>
      </c>
      <c r="I323" s="397">
        <f t="shared" si="12"/>
        <v>3.6000000000000005</v>
      </c>
      <c r="J323" s="287"/>
      <c r="K323" s="287"/>
      <c r="L323" s="287"/>
      <c r="M323" s="287"/>
      <c r="N323" s="287"/>
      <c r="O323" s="287"/>
      <c r="P323" s="287"/>
    </row>
    <row r="324" spans="1:16" s="398" customFormat="1" ht="29.25">
      <c r="A324" s="395">
        <v>320</v>
      </c>
      <c r="B324" s="409" t="s">
        <v>1281</v>
      </c>
      <c r="C324" s="396" t="s">
        <v>1487</v>
      </c>
      <c r="D324" s="410">
        <v>1992</v>
      </c>
      <c r="E324" s="396">
        <v>10</v>
      </c>
      <c r="F324" s="396" t="s">
        <v>1480</v>
      </c>
      <c r="G324" s="396">
        <v>30</v>
      </c>
      <c r="H324" s="397">
        <v>0.8</v>
      </c>
      <c r="I324" s="397">
        <f t="shared" si="12"/>
        <v>9.600000000000001</v>
      </c>
      <c r="J324" s="287"/>
      <c r="K324" s="287"/>
      <c r="L324" s="287"/>
      <c r="M324" s="287"/>
      <c r="N324" s="287"/>
      <c r="O324" s="287"/>
      <c r="P324" s="287"/>
    </row>
    <row r="325" spans="1:16" s="398" customFormat="1" ht="29.25">
      <c r="A325" s="395">
        <v>321</v>
      </c>
      <c r="B325" s="409" t="s">
        <v>1281</v>
      </c>
      <c r="C325" s="396" t="s">
        <v>1488</v>
      </c>
      <c r="D325" s="410">
        <v>1988</v>
      </c>
      <c r="E325" s="396">
        <v>10</v>
      </c>
      <c r="F325" s="396" t="s">
        <v>1480</v>
      </c>
      <c r="G325" s="396">
        <v>30</v>
      </c>
      <c r="H325" s="397">
        <v>0.8</v>
      </c>
      <c r="I325" s="397">
        <f t="shared" si="12"/>
        <v>9.600000000000001</v>
      </c>
      <c r="J325" s="287"/>
      <c r="K325" s="287"/>
      <c r="L325" s="287"/>
      <c r="M325" s="287"/>
      <c r="N325" s="287"/>
      <c r="O325" s="287"/>
      <c r="P325" s="287"/>
    </row>
    <row r="326" spans="1:16" s="398" customFormat="1" ht="27.75" customHeight="1">
      <c r="A326" s="395">
        <v>322</v>
      </c>
      <c r="B326" s="409" t="s">
        <v>1283</v>
      </c>
      <c r="C326" s="410" t="s">
        <v>1339</v>
      </c>
      <c r="D326" s="410">
        <v>1988</v>
      </c>
      <c r="E326" s="396">
        <v>10</v>
      </c>
      <c r="F326" s="396" t="s">
        <v>1480</v>
      </c>
      <c r="G326" s="396">
        <v>38.5</v>
      </c>
      <c r="H326" s="397">
        <v>0.65</v>
      </c>
      <c r="I326" s="397">
        <f t="shared" si="12"/>
        <v>7.800000000000001</v>
      </c>
      <c r="J326" s="287"/>
      <c r="K326" s="287"/>
      <c r="L326" s="287"/>
      <c r="M326" s="287"/>
      <c r="N326" s="287"/>
      <c r="O326" s="287"/>
      <c r="P326" s="287"/>
    </row>
    <row r="327" spans="1:16" s="398" customFormat="1" ht="27.75" customHeight="1">
      <c r="A327" s="395">
        <v>323</v>
      </c>
      <c r="B327" s="409" t="s">
        <v>1279</v>
      </c>
      <c r="C327" s="410" t="s">
        <v>1348</v>
      </c>
      <c r="D327" s="410">
        <v>1991</v>
      </c>
      <c r="E327" s="396">
        <v>10</v>
      </c>
      <c r="F327" s="396" t="s">
        <v>1480</v>
      </c>
      <c r="G327" s="399" t="s">
        <v>1489</v>
      </c>
      <c r="H327" s="397">
        <v>0.8</v>
      </c>
      <c r="I327" s="397">
        <f t="shared" si="12"/>
        <v>9.600000000000001</v>
      </c>
      <c r="J327" s="287"/>
      <c r="K327" s="287"/>
      <c r="L327" s="287"/>
      <c r="M327" s="287"/>
      <c r="N327" s="287"/>
      <c r="O327" s="287"/>
      <c r="P327" s="287"/>
    </row>
    <row r="328" spans="1:16" s="398" customFormat="1" ht="27.75" customHeight="1">
      <c r="A328" s="395">
        <v>324</v>
      </c>
      <c r="B328" s="409" t="s">
        <v>1265</v>
      </c>
      <c r="C328" s="410" t="s">
        <v>1321</v>
      </c>
      <c r="D328" s="410">
        <v>1990</v>
      </c>
      <c r="E328" s="396">
        <v>10</v>
      </c>
      <c r="F328" s="396" t="s">
        <v>1480</v>
      </c>
      <c r="G328" s="396">
        <v>29.9</v>
      </c>
      <c r="H328" s="397">
        <v>0.8</v>
      </c>
      <c r="I328" s="397">
        <f t="shared" si="12"/>
        <v>9.600000000000001</v>
      </c>
      <c r="J328" s="287"/>
      <c r="K328" s="287"/>
      <c r="L328" s="287"/>
      <c r="M328" s="287"/>
      <c r="N328" s="287"/>
      <c r="O328" s="287"/>
      <c r="P328" s="287"/>
    </row>
    <row r="329" spans="1:16" s="398" customFormat="1" ht="27.75" customHeight="1">
      <c r="A329" s="395">
        <v>325</v>
      </c>
      <c r="B329" s="409" t="s">
        <v>1265</v>
      </c>
      <c r="C329" s="410" t="s">
        <v>1264</v>
      </c>
      <c r="D329" s="410">
        <v>1987</v>
      </c>
      <c r="E329" s="396">
        <v>10</v>
      </c>
      <c r="F329" s="396" t="s">
        <v>1480</v>
      </c>
      <c r="G329" s="396">
        <v>29.9</v>
      </c>
      <c r="H329" s="397">
        <v>0.8</v>
      </c>
      <c r="I329" s="397">
        <f t="shared" si="12"/>
        <v>9.600000000000001</v>
      </c>
      <c r="J329" s="287"/>
      <c r="K329" s="287"/>
      <c r="L329" s="287"/>
      <c r="M329" s="287"/>
      <c r="N329" s="287"/>
      <c r="O329" s="287"/>
      <c r="P329" s="287"/>
    </row>
    <row r="330" spans="1:16" s="398" customFormat="1" ht="15.75" customHeight="1">
      <c r="A330" s="395">
        <v>326</v>
      </c>
      <c r="B330" s="409" t="s">
        <v>1256</v>
      </c>
      <c r="C330" s="410" t="s">
        <v>1348</v>
      </c>
      <c r="D330" s="410">
        <v>1996</v>
      </c>
      <c r="E330" s="396">
        <v>10</v>
      </c>
      <c r="F330" s="396" t="s">
        <v>1480</v>
      </c>
      <c r="G330" s="396" t="s">
        <v>1490</v>
      </c>
      <c r="H330" s="397">
        <v>0.8</v>
      </c>
      <c r="I330" s="397">
        <f t="shared" si="12"/>
        <v>9.600000000000001</v>
      </c>
      <c r="J330" s="287"/>
      <c r="K330" s="287"/>
      <c r="L330" s="287"/>
      <c r="M330" s="287"/>
      <c r="N330" s="287"/>
      <c r="O330" s="287"/>
      <c r="P330" s="287"/>
    </row>
    <row r="331" spans="1:16" s="398" customFormat="1" ht="15.75" customHeight="1">
      <c r="A331" s="395">
        <v>327</v>
      </c>
      <c r="B331" s="409" t="s">
        <v>1281</v>
      </c>
      <c r="C331" s="410" t="s">
        <v>1452</v>
      </c>
      <c r="D331" s="410">
        <v>1982</v>
      </c>
      <c r="E331" s="396">
        <v>10</v>
      </c>
      <c r="F331" s="396" t="s">
        <v>1480</v>
      </c>
      <c r="G331" s="399" t="s">
        <v>1453</v>
      </c>
      <c r="H331" s="397">
        <v>0.8</v>
      </c>
      <c r="I331" s="397">
        <f t="shared" si="12"/>
        <v>9.600000000000001</v>
      </c>
      <c r="J331" s="287"/>
      <c r="K331" s="287"/>
      <c r="L331" s="287"/>
      <c r="M331" s="287"/>
      <c r="N331" s="287"/>
      <c r="O331" s="287"/>
      <c r="P331" s="287"/>
    </row>
    <row r="332" spans="1:16" s="398" customFormat="1" ht="15.75" customHeight="1">
      <c r="A332" s="395">
        <v>328</v>
      </c>
      <c r="B332" s="409" t="s">
        <v>1491</v>
      </c>
      <c r="C332" s="410" t="s">
        <v>1267</v>
      </c>
      <c r="D332" s="410">
        <v>1988</v>
      </c>
      <c r="E332" s="396">
        <v>10</v>
      </c>
      <c r="F332" s="396" t="s">
        <v>1480</v>
      </c>
      <c r="G332" s="396"/>
      <c r="H332" s="397">
        <v>0.30000000000000004</v>
      </c>
      <c r="I332" s="397">
        <f t="shared" si="12"/>
        <v>3.6000000000000005</v>
      </c>
      <c r="J332" s="287"/>
      <c r="K332" s="287"/>
      <c r="L332" s="287"/>
      <c r="M332" s="287"/>
      <c r="N332" s="287"/>
      <c r="O332" s="287"/>
      <c r="P332" s="287"/>
    </row>
    <row r="333" spans="1:16" s="398" customFormat="1" ht="15.75" customHeight="1">
      <c r="A333" s="395">
        <v>329</v>
      </c>
      <c r="B333" s="409" t="s">
        <v>1492</v>
      </c>
      <c r="C333" s="410" t="s">
        <v>1270</v>
      </c>
      <c r="D333" s="410">
        <v>1985</v>
      </c>
      <c r="E333" s="396">
        <v>10</v>
      </c>
      <c r="F333" s="396" t="s">
        <v>1480</v>
      </c>
      <c r="G333" s="396">
        <v>15.5</v>
      </c>
      <c r="H333" s="397">
        <v>0.65</v>
      </c>
      <c r="I333" s="397">
        <f t="shared" si="12"/>
        <v>7.800000000000001</v>
      </c>
      <c r="J333" s="287"/>
      <c r="K333" s="287"/>
      <c r="L333" s="287"/>
      <c r="M333" s="287"/>
      <c r="N333" s="287"/>
      <c r="O333" s="287"/>
      <c r="P333" s="287"/>
    </row>
    <row r="334" spans="1:16" s="398" customFormat="1" ht="15.75" customHeight="1">
      <c r="A334" s="395">
        <v>330</v>
      </c>
      <c r="B334" s="409" t="s">
        <v>1493</v>
      </c>
      <c r="C334" s="410" t="s">
        <v>1267</v>
      </c>
      <c r="D334" s="410">
        <v>1981</v>
      </c>
      <c r="E334" s="396">
        <v>10</v>
      </c>
      <c r="F334" s="396" t="s">
        <v>1480</v>
      </c>
      <c r="G334" s="396"/>
      <c r="H334" s="397">
        <v>0.30000000000000004</v>
      </c>
      <c r="I334" s="397">
        <f t="shared" si="12"/>
        <v>3.6000000000000005</v>
      </c>
      <c r="J334" s="287"/>
      <c r="K334" s="287"/>
      <c r="L334" s="287"/>
      <c r="M334" s="287"/>
      <c r="N334" s="287"/>
      <c r="O334" s="287"/>
      <c r="P334" s="287"/>
    </row>
    <row r="335" spans="1:16" s="398" customFormat="1" ht="15.75" customHeight="1">
      <c r="A335" s="395">
        <v>331</v>
      </c>
      <c r="B335" s="409" t="s">
        <v>1494</v>
      </c>
      <c r="C335" s="410" t="s">
        <v>1334</v>
      </c>
      <c r="D335" s="410">
        <v>1987</v>
      </c>
      <c r="E335" s="396">
        <v>10</v>
      </c>
      <c r="F335" s="396" t="s">
        <v>1480</v>
      </c>
      <c r="G335" s="396">
        <v>15.5</v>
      </c>
      <c r="H335" s="397">
        <v>0.65</v>
      </c>
      <c r="I335" s="397">
        <f t="shared" si="12"/>
        <v>7.800000000000001</v>
      </c>
      <c r="J335" s="287"/>
      <c r="K335" s="287"/>
      <c r="L335" s="287"/>
      <c r="M335" s="287"/>
      <c r="N335" s="287"/>
      <c r="O335" s="287"/>
      <c r="P335" s="287"/>
    </row>
    <row r="336" spans="1:16" s="398" customFormat="1" ht="15.75" customHeight="1">
      <c r="A336" s="395">
        <v>332</v>
      </c>
      <c r="B336" s="409" t="s">
        <v>1323</v>
      </c>
      <c r="C336" s="410" t="s">
        <v>1270</v>
      </c>
      <c r="D336" s="410">
        <v>1992</v>
      </c>
      <c r="E336" s="396">
        <v>10</v>
      </c>
      <c r="F336" s="396" t="s">
        <v>1480</v>
      </c>
      <c r="G336" s="396">
        <v>7.3</v>
      </c>
      <c r="H336" s="408">
        <v>0.4</v>
      </c>
      <c r="I336" s="405">
        <f t="shared" si="12"/>
        <v>4.800000000000001</v>
      </c>
      <c r="J336" s="287"/>
      <c r="K336" s="287"/>
      <c r="L336" s="287"/>
      <c r="M336" s="287"/>
      <c r="N336" s="287"/>
      <c r="O336" s="287"/>
      <c r="P336" s="287"/>
    </row>
    <row r="337" spans="1:16" s="398" customFormat="1" ht="15.75" customHeight="1">
      <c r="A337" s="395">
        <v>333</v>
      </c>
      <c r="B337" s="409" t="s">
        <v>1295</v>
      </c>
      <c r="C337" s="410" t="s">
        <v>1270</v>
      </c>
      <c r="D337" s="410">
        <v>1990</v>
      </c>
      <c r="E337" s="396">
        <v>10</v>
      </c>
      <c r="F337" s="396" t="s">
        <v>1480</v>
      </c>
      <c r="G337" s="396">
        <v>7.3</v>
      </c>
      <c r="H337" s="408">
        <v>0.4</v>
      </c>
      <c r="I337" s="405">
        <f t="shared" si="12"/>
        <v>4.800000000000001</v>
      </c>
      <c r="J337" s="287"/>
      <c r="K337" s="287"/>
      <c r="L337" s="287"/>
      <c r="M337" s="287"/>
      <c r="N337" s="287"/>
      <c r="O337" s="287"/>
      <c r="P337" s="287"/>
    </row>
    <row r="338" spans="1:16" s="398" customFormat="1" ht="15.75" customHeight="1">
      <c r="A338" s="395">
        <v>334</v>
      </c>
      <c r="B338" s="409" t="s">
        <v>1495</v>
      </c>
      <c r="C338" s="410" t="s">
        <v>1270</v>
      </c>
      <c r="D338" s="410">
        <v>1987</v>
      </c>
      <c r="E338" s="396">
        <v>10</v>
      </c>
      <c r="F338" s="396" t="s">
        <v>1480</v>
      </c>
      <c r="G338" s="396">
        <v>7.3</v>
      </c>
      <c r="H338" s="408">
        <v>0.4</v>
      </c>
      <c r="I338" s="405">
        <f t="shared" si="12"/>
        <v>4.800000000000001</v>
      </c>
      <c r="J338" s="287"/>
      <c r="K338" s="287"/>
      <c r="L338" s="287"/>
      <c r="M338" s="287"/>
      <c r="N338" s="287"/>
      <c r="O338" s="287"/>
      <c r="P338" s="287"/>
    </row>
    <row r="339" spans="1:16" s="398" customFormat="1" ht="15.75" customHeight="1">
      <c r="A339" s="395">
        <v>335</v>
      </c>
      <c r="B339" s="409"/>
      <c r="C339" s="410" t="s">
        <v>1496</v>
      </c>
      <c r="D339" s="410"/>
      <c r="E339" s="396"/>
      <c r="F339" s="396" t="s">
        <v>1480</v>
      </c>
      <c r="G339" s="396"/>
      <c r="H339" s="408"/>
      <c r="I339" s="405"/>
      <c r="J339" s="287"/>
      <c r="K339" s="287"/>
      <c r="L339" s="287"/>
      <c r="M339" s="287"/>
      <c r="N339" s="287"/>
      <c r="O339" s="287"/>
      <c r="P339" s="287"/>
    </row>
    <row r="340" spans="1:16" s="398" customFormat="1" ht="15.75" customHeight="1">
      <c r="A340" s="395">
        <v>336</v>
      </c>
      <c r="B340" s="409" t="s">
        <v>1493</v>
      </c>
      <c r="C340" s="410" t="s">
        <v>1267</v>
      </c>
      <c r="D340" s="410">
        <v>1987</v>
      </c>
      <c r="E340" s="396">
        <v>10</v>
      </c>
      <c r="F340" s="396" t="s">
        <v>1480</v>
      </c>
      <c r="G340" s="396"/>
      <c r="H340" s="397">
        <v>0.30000000000000004</v>
      </c>
      <c r="I340" s="397">
        <f aca="true" t="shared" si="13" ref="I340:I344">H340*12</f>
        <v>3.6000000000000005</v>
      </c>
      <c r="J340" s="287"/>
      <c r="K340" s="287"/>
      <c r="L340" s="287"/>
      <c r="M340" s="287"/>
      <c r="N340" s="287"/>
      <c r="O340" s="287"/>
      <c r="P340" s="287"/>
    </row>
    <row r="341" spans="1:16" s="398" customFormat="1" ht="15.75" customHeight="1">
      <c r="A341" s="395">
        <v>337</v>
      </c>
      <c r="B341" s="409" t="s">
        <v>1297</v>
      </c>
      <c r="C341" s="410" t="s">
        <v>1267</v>
      </c>
      <c r="D341" s="410">
        <v>1989</v>
      </c>
      <c r="E341" s="396">
        <v>10</v>
      </c>
      <c r="F341" s="396" t="s">
        <v>1480</v>
      </c>
      <c r="G341" s="396"/>
      <c r="H341" s="397">
        <v>0.30000000000000004</v>
      </c>
      <c r="I341" s="397">
        <f t="shared" si="13"/>
        <v>3.6000000000000005</v>
      </c>
      <c r="J341" s="287"/>
      <c r="K341" s="287"/>
      <c r="L341" s="287"/>
      <c r="M341" s="287"/>
      <c r="N341" s="287"/>
      <c r="O341" s="287"/>
      <c r="P341" s="287"/>
    </row>
    <row r="342" spans="1:16" s="398" customFormat="1" ht="15.75" customHeight="1">
      <c r="A342" s="395">
        <v>338</v>
      </c>
      <c r="B342" s="409" t="s">
        <v>1497</v>
      </c>
      <c r="C342" s="396" t="s">
        <v>1441</v>
      </c>
      <c r="D342" s="410">
        <v>2002</v>
      </c>
      <c r="E342" s="396">
        <v>10</v>
      </c>
      <c r="F342" s="396" t="s">
        <v>1498</v>
      </c>
      <c r="G342" s="410">
        <v>9.4</v>
      </c>
      <c r="H342" s="397">
        <v>0.45</v>
      </c>
      <c r="I342" s="397">
        <f t="shared" si="13"/>
        <v>5.4</v>
      </c>
      <c r="J342" s="287"/>
      <c r="K342" s="287"/>
      <c r="L342" s="287"/>
      <c r="M342" s="287"/>
      <c r="N342" s="287"/>
      <c r="O342" s="287"/>
      <c r="P342" s="287"/>
    </row>
    <row r="343" spans="1:16" s="398" customFormat="1" ht="15.75" customHeight="1">
      <c r="A343" s="395">
        <v>339</v>
      </c>
      <c r="B343" s="409" t="s">
        <v>1499</v>
      </c>
      <c r="C343" s="396" t="s">
        <v>1236</v>
      </c>
      <c r="D343" s="410">
        <v>2008</v>
      </c>
      <c r="E343" s="396">
        <v>10</v>
      </c>
      <c r="F343" s="396" t="s">
        <v>1498</v>
      </c>
      <c r="G343" s="410">
        <v>8.3</v>
      </c>
      <c r="H343" s="397">
        <v>0.45</v>
      </c>
      <c r="I343" s="397">
        <f t="shared" si="13"/>
        <v>5.4</v>
      </c>
      <c r="J343" s="287"/>
      <c r="K343" s="287"/>
      <c r="L343" s="287"/>
      <c r="M343" s="287"/>
      <c r="N343" s="287"/>
      <c r="O343" s="287"/>
      <c r="P343" s="287"/>
    </row>
    <row r="344" spans="1:16" s="398" customFormat="1" ht="15.75" customHeight="1">
      <c r="A344" s="395">
        <v>340</v>
      </c>
      <c r="B344" s="409" t="s">
        <v>1500</v>
      </c>
      <c r="C344" s="396" t="s">
        <v>1236</v>
      </c>
      <c r="D344" s="410">
        <v>1993</v>
      </c>
      <c r="E344" s="396">
        <v>10</v>
      </c>
      <c r="F344" s="396" t="s">
        <v>1498</v>
      </c>
      <c r="G344" s="410">
        <v>12</v>
      </c>
      <c r="H344" s="397">
        <v>0.45</v>
      </c>
      <c r="I344" s="397">
        <f t="shared" si="13"/>
        <v>5.4</v>
      </c>
      <c r="J344" s="287"/>
      <c r="K344" s="287"/>
      <c r="L344" s="287"/>
      <c r="M344" s="287"/>
      <c r="N344" s="287"/>
      <c r="O344" s="287"/>
      <c r="P344" s="287"/>
    </row>
    <row r="345" spans="1:16" s="398" customFormat="1" ht="15.75" customHeight="1">
      <c r="A345" s="395">
        <v>341</v>
      </c>
      <c r="B345" s="409" t="s">
        <v>1501</v>
      </c>
      <c r="C345" s="396" t="s">
        <v>1502</v>
      </c>
      <c r="D345" s="410">
        <v>2012</v>
      </c>
      <c r="E345" s="396">
        <v>10</v>
      </c>
      <c r="F345" s="396" t="s">
        <v>1498</v>
      </c>
      <c r="G345" s="410">
        <v>17.3</v>
      </c>
      <c r="H345" s="397">
        <v>0.30000000000000004</v>
      </c>
      <c r="I345" s="397">
        <v>3.6</v>
      </c>
      <c r="J345" s="287"/>
      <c r="K345" s="287"/>
      <c r="L345" s="287"/>
      <c r="M345" s="287"/>
      <c r="N345" s="287"/>
      <c r="O345" s="287"/>
      <c r="P345" s="287"/>
    </row>
    <row r="346" spans="1:16" s="398" customFormat="1" ht="15.75" customHeight="1">
      <c r="A346" s="395">
        <v>342</v>
      </c>
      <c r="B346" s="409" t="s">
        <v>1503</v>
      </c>
      <c r="C346" s="396" t="s">
        <v>1504</v>
      </c>
      <c r="D346" s="410">
        <v>1999</v>
      </c>
      <c r="E346" s="396">
        <v>10</v>
      </c>
      <c r="F346" s="396" t="s">
        <v>1498</v>
      </c>
      <c r="G346" s="410">
        <v>9.4</v>
      </c>
      <c r="H346" s="397">
        <v>0.45</v>
      </c>
      <c r="I346" s="397">
        <f aca="true" t="shared" si="14" ref="I346:I373">H346*12</f>
        <v>5.4</v>
      </c>
      <c r="J346" s="287"/>
      <c r="K346" s="287"/>
      <c r="L346" s="287"/>
      <c r="M346" s="287"/>
      <c r="N346" s="287"/>
      <c r="O346" s="287"/>
      <c r="P346" s="287"/>
    </row>
    <row r="347" spans="1:16" s="398" customFormat="1" ht="42.75">
      <c r="A347" s="395">
        <v>343</v>
      </c>
      <c r="B347" s="409" t="s">
        <v>1505</v>
      </c>
      <c r="C347" s="396" t="s">
        <v>1506</v>
      </c>
      <c r="D347" s="410">
        <v>1991</v>
      </c>
      <c r="E347" s="396">
        <v>10</v>
      </c>
      <c r="F347" s="396" t="s">
        <v>1498</v>
      </c>
      <c r="G347" s="410">
        <v>16</v>
      </c>
      <c r="H347" s="397">
        <v>0.35</v>
      </c>
      <c r="I347" s="397">
        <f t="shared" si="14"/>
        <v>4.199999999999999</v>
      </c>
      <c r="J347" s="287"/>
      <c r="K347" s="287"/>
      <c r="L347" s="287"/>
      <c r="M347" s="287"/>
      <c r="N347" s="287"/>
      <c r="O347" s="287"/>
      <c r="P347" s="287"/>
    </row>
    <row r="348" spans="1:16" s="398" customFormat="1" ht="29.25">
      <c r="A348" s="395">
        <v>344</v>
      </c>
      <c r="B348" s="409" t="s">
        <v>1244</v>
      </c>
      <c r="C348" s="396" t="s">
        <v>1507</v>
      </c>
      <c r="D348" s="410">
        <v>1997</v>
      </c>
      <c r="E348" s="396">
        <v>10</v>
      </c>
      <c r="F348" s="396" t="s">
        <v>1498</v>
      </c>
      <c r="G348" s="410">
        <v>17.8</v>
      </c>
      <c r="H348" s="397">
        <v>0.30000000000000004</v>
      </c>
      <c r="I348" s="397">
        <f t="shared" si="14"/>
        <v>3.6000000000000005</v>
      </c>
      <c r="J348" s="287"/>
      <c r="K348" s="287"/>
      <c r="L348" s="287"/>
      <c r="M348" s="287"/>
      <c r="N348" s="287"/>
      <c r="O348" s="287"/>
      <c r="P348" s="287"/>
    </row>
    <row r="349" spans="1:16" s="398" customFormat="1" ht="29.25">
      <c r="A349" s="395">
        <v>345</v>
      </c>
      <c r="B349" s="409" t="s">
        <v>1247</v>
      </c>
      <c r="C349" s="396" t="s">
        <v>1507</v>
      </c>
      <c r="D349" s="410">
        <v>2000</v>
      </c>
      <c r="E349" s="396">
        <v>10</v>
      </c>
      <c r="F349" s="396" t="s">
        <v>1498</v>
      </c>
      <c r="G349" s="410">
        <v>17</v>
      </c>
      <c r="H349" s="397">
        <v>0.30000000000000004</v>
      </c>
      <c r="I349" s="397">
        <f t="shared" si="14"/>
        <v>3.6000000000000005</v>
      </c>
      <c r="J349" s="287"/>
      <c r="K349" s="287"/>
      <c r="L349" s="287"/>
      <c r="M349" s="287"/>
      <c r="N349" s="287"/>
      <c r="O349" s="287"/>
      <c r="P349" s="287"/>
    </row>
    <row r="350" spans="1:16" s="398" customFormat="1" ht="27.75" customHeight="1">
      <c r="A350" s="395">
        <v>346</v>
      </c>
      <c r="B350" s="409" t="s">
        <v>1247</v>
      </c>
      <c r="C350" s="396" t="s">
        <v>1248</v>
      </c>
      <c r="D350" s="410">
        <v>2003</v>
      </c>
      <c r="E350" s="396">
        <v>10</v>
      </c>
      <c r="F350" s="396" t="s">
        <v>1498</v>
      </c>
      <c r="G350" s="410">
        <v>17</v>
      </c>
      <c r="H350" s="397">
        <v>0.30000000000000004</v>
      </c>
      <c r="I350" s="397">
        <f t="shared" si="14"/>
        <v>3.6000000000000005</v>
      </c>
      <c r="J350" s="287"/>
      <c r="K350" s="287"/>
      <c r="L350" s="287"/>
      <c r="M350" s="287"/>
      <c r="N350" s="287"/>
      <c r="O350" s="287"/>
      <c r="P350" s="287"/>
    </row>
    <row r="351" spans="1:16" s="398" customFormat="1" ht="27.75" customHeight="1">
      <c r="A351" s="395">
        <v>347</v>
      </c>
      <c r="B351" s="409" t="s">
        <v>1508</v>
      </c>
      <c r="C351" s="396" t="s">
        <v>1509</v>
      </c>
      <c r="D351" s="410">
        <v>1990</v>
      </c>
      <c r="E351" s="396">
        <v>10</v>
      </c>
      <c r="F351" s="396" t="s">
        <v>1498</v>
      </c>
      <c r="G351" s="410">
        <v>30</v>
      </c>
      <c r="H351" s="397">
        <v>0.8</v>
      </c>
      <c r="I351" s="397">
        <f t="shared" si="14"/>
        <v>9.600000000000001</v>
      </c>
      <c r="J351" s="287"/>
      <c r="K351" s="287"/>
      <c r="L351" s="287"/>
      <c r="M351" s="287"/>
      <c r="N351" s="287"/>
      <c r="O351" s="287"/>
      <c r="P351" s="287"/>
    </row>
    <row r="352" spans="1:16" s="398" customFormat="1" ht="15.75" customHeight="1">
      <c r="A352" s="395">
        <v>348</v>
      </c>
      <c r="B352" s="409" t="s">
        <v>1244</v>
      </c>
      <c r="C352" s="396" t="s">
        <v>1245</v>
      </c>
      <c r="D352" s="410">
        <v>2001</v>
      </c>
      <c r="E352" s="396">
        <v>10</v>
      </c>
      <c r="F352" s="396" t="s">
        <v>1498</v>
      </c>
      <c r="G352" s="410">
        <v>17.8</v>
      </c>
      <c r="H352" s="397">
        <v>0.30000000000000004</v>
      </c>
      <c r="I352" s="397">
        <f t="shared" si="14"/>
        <v>3.6000000000000005</v>
      </c>
      <c r="J352" s="287"/>
      <c r="K352" s="287"/>
      <c r="L352" s="287"/>
      <c r="M352" s="287"/>
      <c r="N352" s="287"/>
      <c r="O352" s="287"/>
      <c r="P352" s="287"/>
    </row>
    <row r="353" spans="1:16" s="398" customFormat="1" ht="15.75" customHeight="1">
      <c r="A353" s="395">
        <v>349</v>
      </c>
      <c r="B353" s="409" t="s">
        <v>1347</v>
      </c>
      <c r="C353" s="396" t="s">
        <v>1280</v>
      </c>
      <c r="D353" s="410">
        <v>1981</v>
      </c>
      <c r="E353" s="396">
        <v>10</v>
      </c>
      <c r="F353" s="396" t="s">
        <v>1498</v>
      </c>
      <c r="G353" s="410">
        <v>25</v>
      </c>
      <c r="H353" s="397">
        <v>0.8</v>
      </c>
      <c r="I353" s="397">
        <f t="shared" si="14"/>
        <v>9.600000000000001</v>
      </c>
      <c r="J353" s="287"/>
      <c r="K353" s="287"/>
      <c r="L353" s="287"/>
      <c r="M353" s="287"/>
      <c r="N353" s="287"/>
      <c r="O353" s="287"/>
      <c r="P353" s="287"/>
    </row>
    <row r="354" spans="1:16" s="398" customFormat="1" ht="15.75" customHeight="1">
      <c r="A354" s="395">
        <v>350</v>
      </c>
      <c r="B354" s="409" t="s">
        <v>1467</v>
      </c>
      <c r="C354" s="396" t="s">
        <v>1319</v>
      </c>
      <c r="D354" s="410">
        <v>1987</v>
      </c>
      <c r="E354" s="396">
        <v>10</v>
      </c>
      <c r="F354" s="396" t="s">
        <v>1498</v>
      </c>
      <c r="G354" s="396" t="s">
        <v>1510</v>
      </c>
      <c r="H354" s="397">
        <v>0.65</v>
      </c>
      <c r="I354" s="397">
        <f t="shared" si="14"/>
        <v>7.800000000000001</v>
      </c>
      <c r="J354" s="287"/>
      <c r="K354" s="287"/>
      <c r="L354" s="287"/>
      <c r="M354" s="287"/>
      <c r="N354" s="287"/>
      <c r="O354" s="287"/>
      <c r="P354" s="287"/>
    </row>
    <row r="355" spans="1:16" s="398" customFormat="1" ht="15.75" customHeight="1">
      <c r="A355" s="395">
        <v>351</v>
      </c>
      <c r="B355" s="409" t="s">
        <v>1265</v>
      </c>
      <c r="C355" s="396" t="s">
        <v>1348</v>
      </c>
      <c r="D355" s="410">
        <v>1988</v>
      </c>
      <c r="E355" s="396">
        <v>10</v>
      </c>
      <c r="F355" s="396" t="s">
        <v>1498</v>
      </c>
      <c r="G355" s="396" t="s">
        <v>1490</v>
      </c>
      <c r="H355" s="397">
        <v>0.8</v>
      </c>
      <c r="I355" s="397">
        <f t="shared" si="14"/>
        <v>9.600000000000001</v>
      </c>
      <c r="J355" s="287"/>
      <c r="K355" s="287"/>
      <c r="L355" s="287"/>
      <c r="M355" s="287"/>
      <c r="N355" s="287"/>
      <c r="O355" s="287"/>
      <c r="P355" s="287"/>
    </row>
    <row r="356" spans="1:16" s="398" customFormat="1" ht="15.75" customHeight="1">
      <c r="A356" s="395">
        <v>352</v>
      </c>
      <c r="B356" s="409" t="s">
        <v>1252</v>
      </c>
      <c r="C356" s="396" t="s">
        <v>1348</v>
      </c>
      <c r="D356" s="410">
        <v>1989</v>
      </c>
      <c r="E356" s="396">
        <v>10</v>
      </c>
      <c r="F356" s="396" t="s">
        <v>1498</v>
      </c>
      <c r="G356" s="396" t="s">
        <v>1511</v>
      </c>
      <c r="H356" s="397">
        <v>0.8</v>
      </c>
      <c r="I356" s="397">
        <f t="shared" si="14"/>
        <v>9.600000000000001</v>
      </c>
      <c r="J356" s="287"/>
      <c r="K356" s="287"/>
      <c r="L356" s="287"/>
      <c r="M356" s="287"/>
      <c r="N356" s="287"/>
      <c r="O356" s="287"/>
      <c r="P356" s="287"/>
    </row>
    <row r="357" spans="1:16" s="398" customFormat="1" ht="27.75" customHeight="1">
      <c r="A357" s="395">
        <v>353</v>
      </c>
      <c r="B357" s="409" t="s">
        <v>1512</v>
      </c>
      <c r="C357" s="396" t="s">
        <v>1348</v>
      </c>
      <c r="D357" s="410">
        <v>1992</v>
      </c>
      <c r="E357" s="396">
        <v>10</v>
      </c>
      <c r="F357" s="396" t="s">
        <v>1498</v>
      </c>
      <c r="G357" s="396">
        <v>37.5</v>
      </c>
      <c r="H357" s="397">
        <v>0.65</v>
      </c>
      <c r="I357" s="397">
        <f t="shared" si="14"/>
        <v>7.800000000000001</v>
      </c>
      <c r="J357" s="287"/>
      <c r="K357" s="287"/>
      <c r="L357" s="287"/>
      <c r="M357" s="287"/>
      <c r="N357" s="287"/>
      <c r="O357" s="287"/>
      <c r="P357" s="287"/>
    </row>
    <row r="358" spans="1:16" s="398" customFormat="1" ht="27.75" customHeight="1">
      <c r="A358" s="395">
        <v>354</v>
      </c>
      <c r="B358" s="409" t="s">
        <v>1314</v>
      </c>
      <c r="C358" s="396" t="s">
        <v>1337</v>
      </c>
      <c r="D358" s="410">
        <v>1990</v>
      </c>
      <c r="E358" s="396">
        <v>10</v>
      </c>
      <c r="F358" s="396" t="s">
        <v>1498</v>
      </c>
      <c r="G358" s="396">
        <v>27.5</v>
      </c>
      <c r="H358" s="397">
        <v>0.8</v>
      </c>
      <c r="I358" s="397">
        <f t="shared" si="14"/>
        <v>9.600000000000001</v>
      </c>
      <c r="J358" s="287"/>
      <c r="K358" s="287"/>
      <c r="L358" s="287"/>
      <c r="M358" s="287"/>
      <c r="N358" s="287"/>
      <c r="O358" s="287"/>
      <c r="P358" s="287"/>
    </row>
    <row r="359" spans="1:16" s="398" customFormat="1" ht="27.75" customHeight="1">
      <c r="A359" s="395">
        <v>355</v>
      </c>
      <c r="B359" s="409" t="s">
        <v>1260</v>
      </c>
      <c r="C359" s="396" t="s">
        <v>1339</v>
      </c>
      <c r="D359" s="410">
        <v>1990</v>
      </c>
      <c r="E359" s="396">
        <v>10</v>
      </c>
      <c r="F359" s="396" t="s">
        <v>1498</v>
      </c>
      <c r="G359" s="396" t="s">
        <v>1513</v>
      </c>
      <c r="H359" s="397">
        <v>0.65</v>
      </c>
      <c r="I359" s="397">
        <f t="shared" si="14"/>
        <v>7.800000000000001</v>
      </c>
      <c r="J359" s="287"/>
      <c r="K359" s="287"/>
      <c r="L359" s="287"/>
      <c r="M359" s="287"/>
      <c r="N359" s="287"/>
      <c r="O359" s="287"/>
      <c r="P359" s="287"/>
    </row>
    <row r="360" spans="1:16" s="398" customFormat="1" ht="27.75" customHeight="1">
      <c r="A360" s="395">
        <v>356</v>
      </c>
      <c r="B360" s="409" t="s">
        <v>1252</v>
      </c>
      <c r="C360" s="396" t="s">
        <v>1348</v>
      </c>
      <c r="D360" s="410">
        <v>1989</v>
      </c>
      <c r="E360" s="396">
        <v>10</v>
      </c>
      <c r="F360" s="396" t="s">
        <v>1498</v>
      </c>
      <c r="G360" s="396">
        <v>32.2</v>
      </c>
      <c r="H360" s="397">
        <v>0.8</v>
      </c>
      <c r="I360" s="397">
        <f t="shared" si="14"/>
        <v>9.600000000000001</v>
      </c>
      <c r="J360" s="287"/>
      <c r="K360" s="287"/>
      <c r="L360" s="287"/>
      <c r="M360" s="287"/>
      <c r="N360" s="287"/>
      <c r="O360" s="287"/>
      <c r="P360" s="287"/>
    </row>
    <row r="361" spans="1:16" s="398" customFormat="1" ht="27.75" customHeight="1">
      <c r="A361" s="395">
        <v>357</v>
      </c>
      <c r="B361" s="409" t="s">
        <v>1281</v>
      </c>
      <c r="C361" s="396" t="s">
        <v>1452</v>
      </c>
      <c r="D361" s="410">
        <v>1989</v>
      </c>
      <c r="E361" s="396">
        <v>10</v>
      </c>
      <c r="F361" s="396" t="s">
        <v>1498</v>
      </c>
      <c r="G361" s="418" t="s">
        <v>1514</v>
      </c>
      <c r="H361" s="397">
        <v>0.8</v>
      </c>
      <c r="I361" s="397">
        <f t="shared" si="14"/>
        <v>9.600000000000001</v>
      </c>
      <c r="J361" s="287"/>
      <c r="K361" s="287"/>
      <c r="L361" s="287"/>
      <c r="M361" s="287"/>
      <c r="N361" s="287"/>
      <c r="O361" s="287"/>
      <c r="P361" s="287"/>
    </row>
    <row r="362" spans="1:16" s="398" customFormat="1" ht="15.75" customHeight="1">
      <c r="A362" s="395">
        <v>358</v>
      </c>
      <c r="B362" s="409" t="s">
        <v>1396</v>
      </c>
      <c r="C362" s="396" t="s">
        <v>1465</v>
      </c>
      <c r="D362" s="410">
        <v>1990</v>
      </c>
      <c r="E362" s="396">
        <v>10</v>
      </c>
      <c r="F362" s="396" t="s">
        <v>1498</v>
      </c>
      <c r="G362" s="418" t="s">
        <v>1515</v>
      </c>
      <c r="H362" s="397">
        <v>0.30000000000000004</v>
      </c>
      <c r="I362" s="397">
        <f t="shared" si="14"/>
        <v>3.6000000000000005</v>
      </c>
      <c r="J362" s="287"/>
      <c r="K362" s="287"/>
      <c r="L362" s="287"/>
      <c r="M362" s="287"/>
      <c r="N362" s="287"/>
      <c r="O362" s="287"/>
      <c r="P362" s="287"/>
    </row>
    <row r="363" spans="1:16" s="398" customFormat="1" ht="15.75" customHeight="1">
      <c r="A363" s="395">
        <v>359</v>
      </c>
      <c r="B363" s="409" t="s">
        <v>1269</v>
      </c>
      <c r="C363" s="396" t="s">
        <v>1334</v>
      </c>
      <c r="D363" s="410">
        <v>1987</v>
      </c>
      <c r="E363" s="396">
        <v>10</v>
      </c>
      <c r="F363" s="396" t="s">
        <v>1498</v>
      </c>
      <c r="G363" s="396">
        <v>15.5</v>
      </c>
      <c r="H363" s="397">
        <v>0.65</v>
      </c>
      <c r="I363" s="397">
        <f t="shared" si="14"/>
        <v>7.800000000000001</v>
      </c>
      <c r="J363" s="287"/>
      <c r="K363" s="287"/>
      <c r="L363" s="287"/>
      <c r="M363" s="287"/>
      <c r="N363" s="287"/>
      <c r="O363" s="287"/>
      <c r="P363" s="287"/>
    </row>
    <row r="364" spans="1:16" s="398" customFormat="1" ht="15.75" customHeight="1">
      <c r="A364" s="395">
        <v>360</v>
      </c>
      <c r="B364" s="409" t="s">
        <v>1263</v>
      </c>
      <c r="C364" s="396" t="s">
        <v>1384</v>
      </c>
      <c r="D364" s="410">
        <v>1985</v>
      </c>
      <c r="E364" s="396">
        <v>10</v>
      </c>
      <c r="F364" s="396" t="s">
        <v>1498</v>
      </c>
      <c r="G364" s="396">
        <v>25</v>
      </c>
      <c r="H364" s="397">
        <v>0.8</v>
      </c>
      <c r="I364" s="397">
        <f t="shared" si="14"/>
        <v>9.600000000000001</v>
      </c>
      <c r="J364" s="287"/>
      <c r="K364" s="287"/>
      <c r="L364" s="287"/>
      <c r="M364" s="287"/>
      <c r="N364" s="287"/>
      <c r="O364" s="287"/>
      <c r="P364" s="287"/>
    </row>
    <row r="365" spans="1:16" s="398" customFormat="1" ht="15.75" customHeight="1">
      <c r="A365" s="395">
        <v>361</v>
      </c>
      <c r="B365" s="409" t="s">
        <v>1516</v>
      </c>
      <c r="C365" s="396" t="s">
        <v>1270</v>
      </c>
      <c r="D365" s="410">
        <v>1987</v>
      </c>
      <c r="E365" s="396">
        <v>10</v>
      </c>
      <c r="F365" s="396" t="s">
        <v>1498</v>
      </c>
      <c r="G365" s="396">
        <v>7.3</v>
      </c>
      <c r="H365" s="408">
        <v>0.4</v>
      </c>
      <c r="I365" s="405">
        <f t="shared" si="14"/>
        <v>4.800000000000001</v>
      </c>
      <c r="J365" s="287"/>
      <c r="K365" s="287"/>
      <c r="L365" s="287"/>
      <c r="M365" s="287"/>
      <c r="N365" s="287"/>
      <c r="O365" s="287"/>
      <c r="P365" s="287"/>
    </row>
    <row r="366" spans="1:16" s="398" customFormat="1" ht="15.75" customHeight="1">
      <c r="A366" s="395">
        <v>362</v>
      </c>
      <c r="B366" s="409" t="s">
        <v>1517</v>
      </c>
      <c r="C366" s="396" t="s">
        <v>1270</v>
      </c>
      <c r="D366" s="410">
        <v>1992</v>
      </c>
      <c r="E366" s="396">
        <v>10</v>
      </c>
      <c r="F366" s="396" t="s">
        <v>1498</v>
      </c>
      <c r="G366" s="396">
        <v>7.3</v>
      </c>
      <c r="H366" s="408">
        <v>0.4</v>
      </c>
      <c r="I366" s="405">
        <f t="shared" si="14"/>
        <v>4.800000000000001</v>
      </c>
      <c r="J366" s="287"/>
      <c r="K366" s="287"/>
      <c r="L366" s="287"/>
      <c r="M366" s="287"/>
      <c r="N366" s="287"/>
      <c r="O366" s="287"/>
      <c r="P366" s="287"/>
    </row>
    <row r="367" spans="1:16" s="398" customFormat="1" ht="15.75" customHeight="1">
      <c r="A367" s="395">
        <v>363</v>
      </c>
      <c r="B367" s="409" t="s">
        <v>1294</v>
      </c>
      <c r="C367" s="396" t="s">
        <v>1270</v>
      </c>
      <c r="D367" s="410">
        <v>2009</v>
      </c>
      <c r="E367" s="410">
        <v>10</v>
      </c>
      <c r="F367" s="396" t="s">
        <v>1498</v>
      </c>
      <c r="G367" s="396">
        <v>7.3</v>
      </c>
      <c r="H367" s="408">
        <v>0.4</v>
      </c>
      <c r="I367" s="405">
        <f t="shared" si="14"/>
        <v>4.800000000000001</v>
      </c>
      <c r="J367" s="287"/>
      <c r="K367" s="287"/>
      <c r="L367" s="287"/>
      <c r="M367" s="287"/>
      <c r="N367" s="287"/>
      <c r="O367" s="287"/>
      <c r="P367" s="287"/>
    </row>
    <row r="368" spans="1:16" s="398" customFormat="1" ht="15.75" customHeight="1">
      <c r="A368" s="395">
        <v>364</v>
      </c>
      <c r="B368" s="409" t="s">
        <v>1518</v>
      </c>
      <c r="C368" s="396" t="s">
        <v>1270</v>
      </c>
      <c r="D368" s="410">
        <v>1986</v>
      </c>
      <c r="E368" s="396">
        <v>10</v>
      </c>
      <c r="F368" s="396" t="s">
        <v>1498</v>
      </c>
      <c r="G368" s="396">
        <v>15.5</v>
      </c>
      <c r="H368" s="397">
        <v>0.65</v>
      </c>
      <c r="I368" s="397">
        <f t="shared" si="14"/>
        <v>7.800000000000001</v>
      </c>
      <c r="J368" s="287"/>
      <c r="K368" s="287"/>
      <c r="L368" s="287"/>
      <c r="M368" s="287"/>
      <c r="N368" s="287"/>
      <c r="O368" s="287"/>
      <c r="P368" s="287"/>
    </row>
    <row r="369" spans="1:16" s="398" customFormat="1" ht="27.75" customHeight="1">
      <c r="A369" s="395">
        <v>365</v>
      </c>
      <c r="B369" s="409" t="s">
        <v>1364</v>
      </c>
      <c r="C369" s="396" t="s">
        <v>1419</v>
      </c>
      <c r="D369" s="410">
        <v>1985</v>
      </c>
      <c r="E369" s="396">
        <v>10</v>
      </c>
      <c r="F369" s="396" t="s">
        <v>1498</v>
      </c>
      <c r="G369" s="396">
        <v>7.3</v>
      </c>
      <c r="H369" s="408">
        <v>0.4</v>
      </c>
      <c r="I369" s="405">
        <f t="shared" si="14"/>
        <v>4.800000000000001</v>
      </c>
      <c r="J369" s="287"/>
      <c r="K369" s="287"/>
      <c r="L369" s="287"/>
      <c r="M369" s="287"/>
      <c r="N369" s="287"/>
      <c r="O369" s="287"/>
      <c r="P369" s="287"/>
    </row>
    <row r="370" spans="1:16" s="398" customFormat="1" ht="15.75" customHeight="1">
      <c r="A370" s="395">
        <v>366</v>
      </c>
      <c r="B370" s="409" t="s">
        <v>1269</v>
      </c>
      <c r="C370" s="396" t="s">
        <v>1334</v>
      </c>
      <c r="D370" s="410">
        <v>2009</v>
      </c>
      <c r="E370" s="396">
        <v>10</v>
      </c>
      <c r="F370" s="396" t="s">
        <v>1498</v>
      </c>
      <c r="G370" s="396">
        <v>15.5</v>
      </c>
      <c r="H370" s="397">
        <v>0.65</v>
      </c>
      <c r="I370" s="397">
        <f t="shared" si="14"/>
        <v>7.800000000000001</v>
      </c>
      <c r="J370" s="287"/>
      <c r="K370" s="287"/>
      <c r="L370" s="287"/>
      <c r="M370" s="287"/>
      <c r="N370" s="287"/>
      <c r="O370" s="287"/>
      <c r="P370" s="287"/>
    </row>
    <row r="371" spans="1:16" s="398" customFormat="1" ht="27.75" customHeight="1">
      <c r="A371" s="395">
        <v>367</v>
      </c>
      <c r="B371" s="409" t="s">
        <v>1519</v>
      </c>
      <c r="C371" s="396" t="s">
        <v>1267</v>
      </c>
      <c r="D371" s="410">
        <v>1992</v>
      </c>
      <c r="E371" s="396">
        <v>10</v>
      </c>
      <c r="F371" s="396" t="s">
        <v>1498</v>
      </c>
      <c r="G371" s="396"/>
      <c r="H371" s="397">
        <v>0.30000000000000004</v>
      </c>
      <c r="I371" s="397">
        <f t="shared" si="14"/>
        <v>3.6000000000000005</v>
      </c>
      <c r="J371" s="287"/>
      <c r="K371" s="287"/>
      <c r="L371" s="287"/>
      <c r="M371" s="287"/>
      <c r="N371" s="287"/>
      <c r="O371" s="287"/>
      <c r="P371" s="287"/>
    </row>
    <row r="372" spans="1:16" s="398" customFormat="1" ht="27.75" customHeight="1">
      <c r="A372" s="395">
        <v>368</v>
      </c>
      <c r="B372" s="409" t="s">
        <v>1519</v>
      </c>
      <c r="C372" s="396" t="s">
        <v>1267</v>
      </c>
      <c r="D372" s="410">
        <v>1985</v>
      </c>
      <c r="E372" s="396">
        <v>10</v>
      </c>
      <c r="F372" s="396" t="s">
        <v>1498</v>
      </c>
      <c r="G372" s="396"/>
      <c r="H372" s="397">
        <v>0.30000000000000004</v>
      </c>
      <c r="I372" s="397">
        <f t="shared" si="14"/>
        <v>3.6000000000000005</v>
      </c>
      <c r="J372" s="287"/>
      <c r="K372" s="287"/>
      <c r="L372" s="287"/>
      <c r="M372" s="287"/>
      <c r="N372" s="287"/>
      <c r="O372" s="287"/>
      <c r="P372" s="287"/>
    </row>
    <row r="373" spans="1:16" s="398" customFormat="1" ht="40.5" customHeight="1">
      <c r="A373" s="395">
        <v>369</v>
      </c>
      <c r="B373" s="409" t="s">
        <v>1520</v>
      </c>
      <c r="C373" s="396" t="s">
        <v>1267</v>
      </c>
      <c r="D373" s="410">
        <v>1989</v>
      </c>
      <c r="E373" s="396">
        <v>10</v>
      </c>
      <c r="F373" s="396" t="s">
        <v>1498</v>
      </c>
      <c r="G373" s="396"/>
      <c r="H373" s="397">
        <v>0.30000000000000004</v>
      </c>
      <c r="I373" s="397">
        <f t="shared" si="14"/>
        <v>3.6000000000000005</v>
      </c>
      <c r="J373" s="287"/>
      <c r="K373" s="287"/>
      <c r="L373" s="287"/>
      <c r="M373" s="287"/>
      <c r="N373" s="287"/>
      <c r="O373" s="287"/>
      <c r="P373" s="287"/>
    </row>
    <row r="374" spans="1:16" s="398" customFormat="1" ht="27.75" customHeight="1">
      <c r="A374" s="395">
        <v>370</v>
      </c>
      <c r="B374" s="409" t="s">
        <v>1427</v>
      </c>
      <c r="C374" s="396" t="s">
        <v>1236</v>
      </c>
      <c r="D374" s="410">
        <v>2011</v>
      </c>
      <c r="E374" s="396">
        <v>10</v>
      </c>
      <c r="F374" s="396" t="s">
        <v>1521</v>
      </c>
      <c r="G374" s="396">
        <v>8.1</v>
      </c>
      <c r="H374" s="397">
        <v>0.45</v>
      </c>
      <c r="I374" s="397" t="s">
        <v>1390</v>
      </c>
      <c r="J374" s="287"/>
      <c r="K374" s="287"/>
      <c r="L374" s="287"/>
      <c r="M374" s="287"/>
      <c r="N374" s="287"/>
      <c r="O374" s="287"/>
      <c r="P374" s="287"/>
    </row>
    <row r="375" spans="1:16" s="398" customFormat="1" ht="27.75" customHeight="1">
      <c r="A375" s="395">
        <v>371</v>
      </c>
      <c r="B375" s="409" t="s">
        <v>1427</v>
      </c>
      <c r="C375" s="396" t="s">
        <v>1236</v>
      </c>
      <c r="D375" s="410">
        <v>2011</v>
      </c>
      <c r="E375" s="396">
        <v>10</v>
      </c>
      <c r="F375" s="396" t="s">
        <v>1521</v>
      </c>
      <c r="G375" s="396">
        <v>8.1</v>
      </c>
      <c r="H375" s="397">
        <v>0.45</v>
      </c>
      <c r="I375" s="397" t="s">
        <v>1390</v>
      </c>
      <c r="J375" s="287"/>
      <c r="K375" s="287"/>
      <c r="L375" s="287"/>
      <c r="M375" s="287"/>
      <c r="N375" s="287"/>
      <c r="O375" s="287"/>
      <c r="P375" s="287"/>
    </row>
    <row r="376" spans="1:16" s="398" customFormat="1" ht="27.75" customHeight="1">
      <c r="A376" s="395">
        <v>372</v>
      </c>
      <c r="B376" s="409" t="s">
        <v>1522</v>
      </c>
      <c r="C376" s="396" t="s">
        <v>1236</v>
      </c>
      <c r="D376" s="410">
        <v>2003</v>
      </c>
      <c r="E376" s="396">
        <v>10</v>
      </c>
      <c r="F376" s="396" t="s">
        <v>1521</v>
      </c>
      <c r="G376" s="396">
        <v>8.3</v>
      </c>
      <c r="H376" s="397">
        <v>0.45</v>
      </c>
      <c r="I376" s="397">
        <v>5.4</v>
      </c>
      <c r="J376" s="287"/>
      <c r="K376" s="287"/>
      <c r="L376" s="287"/>
      <c r="M376" s="287"/>
      <c r="N376" s="287"/>
      <c r="O376" s="287"/>
      <c r="P376" s="287"/>
    </row>
    <row r="377" spans="1:16" s="398" customFormat="1" ht="27.75" customHeight="1">
      <c r="A377" s="395">
        <v>373</v>
      </c>
      <c r="B377" s="409" t="s">
        <v>1391</v>
      </c>
      <c r="C377" s="396" t="s">
        <v>1523</v>
      </c>
      <c r="D377" s="410">
        <v>2005</v>
      </c>
      <c r="E377" s="396">
        <v>10</v>
      </c>
      <c r="F377" s="396" t="s">
        <v>1521</v>
      </c>
      <c r="G377" s="396">
        <v>8.8</v>
      </c>
      <c r="H377" s="397">
        <v>0.45</v>
      </c>
      <c r="I377" s="397" t="s">
        <v>1524</v>
      </c>
      <c r="J377" s="287"/>
      <c r="K377" s="287"/>
      <c r="L377" s="287"/>
      <c r="M377" s="287"/>
      <c r="N377" s="287"/>
      <c r="O377" s="287"/>
      <c r="P377" s="287"/>
    </row>
    <row r="378" spans="1:16" s="398" customFormat="1" ht="27.75" customHeight="1">
      <c r="A378" s="395">
        <v>374</v>
      </c>
      <c r="B378" s="409" t="s">
        <v>1303</v>
      </c>
      <c r="C378" s="396" t="s">
        <v>1525</v>
      </c>
      <c r="D378" s="410">
        <v>1975</v>
      </c>
      <c r="E378" s="396">
        <v>10</v>
      </c>
      <c r="F378" s="396" t="s">
        <v>1521</v>
      </c>
      <c r="G378" s="396">
        <v>16</v>
      </c>
      <c r="H378" s="397">
        <v>0.30000000000000004</v>
      </c>
      <c r="I378" s="397">
        <f aca="true" t="shared" si="15" ref="I378:I386">H378*12</f>
        <v>3.6000000000000005</v>
      </c>
      <c r="J378" s="287"/>
      <c r="K378" s="287"/>
      <c r="L378" s="287"/>
      <c r="M378" s="287"/>
      <c r="N378" s="287"/>
      <c r="O378" s="287"/>
      <c r="P378" s="287"/>
    </row>
    <row r="379" spans="1:16" s="398" customFormat="1" ht="15.75" customHeight="1">
      <c r="A379" s="395">
        <v>375</v>
      </c>
      <c r="B379" s="409" t="s">
        <v>1246</v>
      </c>
      <c r="C379" s="396" t="s">
        <v>1245</v>
      </c>
      <c r="D379" s="410">
        <v>1999</v>
      </c>
      <c r="E379" s="396">
        <v>10</v>
      </c>
      <c r="F379" s="396" t="s">
        <v>1521</v>
      </c>
      <c r="G379" s="396">
        <v>19.1</v>
      </c>
      <c r="H379" s="397">
        <v>0.8</v>
      </c>
      <c r="I379" s="397">
        <f t="shared" si="15"/>
        <v>9.600000000000001</v>
      </c>
      <c r="J379" s="287"/>
      <c r="K379" s="287"/>
      <c r="L379" s="287"/>
      <c r="M379" s="287"/>
      <c r="N379" s="287"/>
      <c r="O379" s="287"/>
      <c r="P379" s="287"/>
    </row>
    <row r="380" spans="1:16" s="398" customFormat="1" ht="27.75" customHeight="1">
      <c r="A380" s="395">
        <v>376</v>
      </c>
      <c r="B380" s="409" t="s">
        <v>1247</v>
      </c>
      <c r="C380" s="396" t="s">
        <v>1526</v>
      </c>
      <c r="D380" s="410">
        <v>2000</v>
      </c>
      <c r="E380" s="396">
        <v>10</v>
      </c>
      <c r="F380" s="396" t="s">
        <v>1521</v>
      </c>
      <c r="G380" s="396">
        <v>17</v>
      </c>
      <c r="H380" s="397">
        <v>0.30000000000000004</v>
      </c>
      <c r="I380" s="397">
        <f t="shared" si="15"/>
        <v>3.6000000000000005</v>
      </c>
      <c r="J380" s="287"/>
      <c r="K380" s="287"/>
      <c r="L380" s="287"/>
      <c r="M380" s="287"/>
      <c r="N380" s="287"/>
      <c r="O380" s="287"/>
      <c r="P380" s="287"/>
    </row>
    <row r="381" spans="1:16" s="398" customFormat="1" ht="27.75" customHeight="1">
      <c r="A381" s="395">
        <v>377</v>
      </c>
      <c r="B381" s="409" t="s">
        <v>1247</v>
      </c>
      <c r="C381" s="396" t="s">
        <v>1527</v>
      </c>
      <c r="D381" s="410">
        <v>2001</v>
      </c>
      <c r="E381" s="396">
        <v>10</v>
      </c>
      <c r="F381" s="396" t="s">
        <v>1521</v>
      </c>
      <c r="G381" s="396">
        <v>17</v>
      </c>
      <c r="H381" s="397">
        <v>0.30000000000000004</v>
      </c>
      <c r="I381" s="397">
        <f t="shared" si="15"/>
        <v>3.6000000000000005</v>
      </c>
      <c r="J381" s="287"/>
      <c r="K381" s="287"/>
      <c r="L381" s="287"/>
      <c r="M381" s="287"/>
      <c r="N381" s="287"/>
      <c r="O381" s="287"/>
      <c r="P381" s="287"/>
    </row>
    <row r="382" spans="1:16" s="398" customFormat="1" ht="15.75" customHeight="1">
      <c r="A382" s="395">
        <v>378</v>
      </c>
      <c r="B382" s="409" t="s">
        <v>1247</v>
      </c>
      <c r="C382" s="396" t="s">
        <v>1527</v>
      </c>
      <c r="D382" s="410">
        <v>2003</v>
      </c>
      <c r="E382" s="396">
        <v>10</v>
      </c>
      <c r="F382" s="396" t="s">
        <v>1521</v>
      </c>
      <c r="G382" s="396">
        <v>17</v>
      </c>
      <c r="H382" s="397">
        <v>0.30000000000000004</v>
      </c>
      <c r="I382" s="397">
        <f t="shared" si="15"/>
        <v>3.6000000000000005</v>
      </c>
      <c r="J382" s="287"/>
      <c r="K382" s="287"/>
      <c r="L382" s="287"/>
      <c r="M382" s="287"/>
      <c r="N382" s="287"/>
      <c r="O382" s="287"/>
      <c r="P382" s="287"/>
    </row>
    <row r="383" spans="1:16" s="398" customFormat="1" ht="27.75" customHeight="1">
      <c r="A383" s="395">
        <v>379</v>
      </c>
      <c r="B383" s="409" t="s">
        <v>1279</v>
      </c>
      <c r="C383" s="396" t="s">
        <v>1528</v>
      </c>
      <c r="D383" s="410">
        <v>1992</v>
      </c>
      <c r="E383" s="396">
        <v>10</v>
      </c>
      <c r="F383" s="396" t="s">
        <v>1521</v>
      </c>
      <c r="G383" s="396">
        <v>27.5</v>
      </c>
      <c r="H383" s="397">
        <v>0.8</v>
      </c>
      <c r="I383" s="397">
        <f t="shared" si="15"/>
        <v>9.600000000000001</v>
      </c>
      <c r="J383" s="287"/>
      <c r="K383" s="287"/>
      <c r="L383" s="287"/>
      <c r="M383" s="287"/>
      <c r="N383" s="287"/>
      <c r="O383" s="287"/>
      <c r="P383" s="287"/>
    </row>
    <row r="384" spans="1:16" s="403" customFormat="1" ht="25.5" customHeight="1">
      <c r="A384" s="395">
        <v>380</v>
      </c>
      <c r="B384" s="414" t="s">
        <v>1311</v>
      </c>
      <c r="C384" s="396" t="s">
        <v>1273</v>
      </c>
      <c r="D384" s="402">
        <v>2010</v>
      </c>
      <c r="E384" s="403">
        <v>10</v>
      </c>
      <c r="F384" s="396" t="s">
        <v>1521</v>
      </c>
      <c r="G384" s="396">
        <v>16</v>
      </c>
      <c r="H384" s="397">
        <v>0.30000000000000004</v>
      </c>
      <c r="I384" s="397">
        <f t="shared" si="15"/>
        <v>3.6000000000000005</v>
      </c>
      <c r="J384" s="404"/>
      <c r="K384" s="404"/>
      <c r="L384" s="404"/>
      <c r="M384" s="404"/>
      <c r="N384" s="404"/>
      <c r="O384" s="404"/>
      <c r="P384" s="404"/>
    </row>
    <row r="385" spans="1:16" s="398" customFormat="1" ht="27.75" customHeight="1">
      <c r="A385" s="395">
        <v>381</v>
      </c>
      <c r="B385" s="409" t="s">
        <v>1283</v>
      </c>
      <c r="C385" s="396" t="s">
        <v>1319</v>
      </c>
      <c r="D385" s="410">
        <v>1974</v>
      </c>
      <c r="E385" s="396">
        <v>10</v>
      </c>
      <c r="F385" s="396" t="s">
        <v>1521</v>
      </c>
      <c r="G385" s="396" t="s">
        <v>1320</v>
      </c>
      <c r="H385" s="397">
        <v>0.65</v>
      </c>
      <c r="I385" s="397">
        <f t="shared" si="15"/>
        <v>7.800000000000001</v>
      </c>
      <c r="J385" s="287"/>
      <c r="K385" s="287"/>
      <c r="L385" s="287"/>
      <c r="M385" s="287"/>
      <c r="N385" s="287"/>
      <c r="O385" s="287"/>
      <c r="P385" s="287"/>
    </row>
    <row r="386" spans="1:16" s="398" customFormat="1" ht="42.75">
      <c r="A386" s="395">
        <v>382</v>
      </c>
      <c r="B386" s="409" t="s">
        <v>1279</v>
      </c>
      <c r="C386" s="396" t="s">
        <v>1529</v>
      </c>
      <c r="D386" s="410">
        <v>1992</v>
      </c>
      <c r="E386" s="396">
        <v>10</v>
      </c>
      <c r="F386" s="396" t="s">
        <v>1521</v>
      </c>
      <c r="G386" s="396">
        <v>30.9</v>
      </c>
      <c r="H386" s="397">
        <v>0.8</v>
      </c>
      <c r="I386" s="397">
        <f t="shared" si="15"/>
        <v>9.600000000000001</v>
      </c>
      <c r="J386" s="287"/>
      <c r="K386" s="287"/>
      <c r="L386" s="287"/>
      <c r="M386" s="287"/>
      <c r="N386" s="287"/>
      <c r="O386" s="287"/>
      <c r="P386" s="287"/>
    </row>
    <row r="387" spans="1:16" s="398" customFormat="1" ht="42.75">
      <c r="A387" s="395">
        <v>383</v>
      </c>
      <c r="B387" s="409" t="s">
        <v>1279</v>
      </c>
      <c r="C387" s="396" t="s">
        <v>1529</v>
      </c>
      <c r="D387" s="410">
        <v>2013</v>
      </c>
      <c r="E387" s="396">
        <v>10</v>
      </c>
      <c r="F387" s="396" t="s">
        <v>1521</v>
      </c>
      <c r="G387" s="396">
        <v>30.9</v>
      </c>
      <c r="H387" s="397">
        <v>0.8</v>
      </c>
      <c r="I387" s="397">
        <v>9.6</v>
      </c>
      <c r="J387" s="287"/>
      <c r="K387" s="287"/>
      <c r="L387" s="287"/>
      <c r="M387" s="287"/>
      <c r="N387" s="287"/>
      <c r="O387" s="287"/>
      <c r="P387" s="287"/>
    </row>
    <row r="388" spans="1:16" s="398" customFormat="1" ht="42.75">
      <c r="A388" s="395">
        <v>384</v>
      </c>
      <c r="B388" s="409" t="s">
        <v>1279</v>
      </c>
      <c r="C388" s="396" t="s">
        <v>1529</v>
      </c>
      <c r="D388" s="419" t="s">
        <v>1530</v>
      </c>
      <c r="E388" s="396">
        <v>10</v>
      </c>
      <c r="F388" s="396" t="s">
        <v>1521</v>
      </c>
      <c r="G388" s="396">
        <v>30.9</v>
      </c>
      <c r="H388" s="397">
        <v>0.8</v>
      </c>
      <c r="I388" s="397">
        <f aca="true" t="shared" si="16" ref="I388:I393">H388*12</f>
        <v>9.600000000000001</v>
      </c>
      <c r="J388" s="287"/>
      <c r="K388" s="287"/>
      <c r="L388" s="287"/>
      <c r="M388" s="287"/>
      <c r="N388" s="287"/>
      <c r="O388" s="287"/>
      <c r="P388" s="287"/>
    </row>
    <row r="389" spans="1:16" s="398" customFormat="1" ht="42.75">
      <c r="A389" s="395">
        <v>385</v>
      </c>
      <c r="B389" s="409" t="s">
        <v>1265</v>
      </c>
      <c r="C389" s="396" t="s">
        <v>1531</v>
      </c>
      <c r="D389" s="410">
        <v>1989</v>
      </c>
      <c r="E389" s="396">
        <v>10</v>
      </c>
      <c r="F389" s="396" t="s">
        <v>1521</v>
      </c>
      <c r="G389" s="396">
        <v>29.9</v>
      </c>
      <c r="H389" s="397">
        <v>0.8</v>
      </c>
      <c r="I389" s="397">
        <f t="shared" si="16"/>
        <v>9.600000000000001</v>
      </c>
      <c r="J389" s="287"/>
      <c r="K389" s="287"/>
      <c r="L389" s="287"/>
      <c r="M389" s="287"/>
      <c r="N389" s="287"/>
      <c r="O389" s="287"/>
      <c r="P389" s="287"/>
    </row>
    <row r="390" spans="1:16" s="398" customFormat="1" ht="42.75">
      <c r="A390" s="395">
        <v>386</v>
      </c>
      <c r="B390" s="409" t="s">
        <v>1265</v>
      </c>
      <c r="C390" s="396" t="s">
        <v>1531</v>
      </c>
      <c r="D390" s="410">
        <v>1982</v>
      </c>
      <c r="E390" s="396">
        <v>10</v>
      </c>
      <c r="F390" s="396" t="s">
        <v>1521</v>
      </c>
      <c r="G390" s="396">
        <v>26.2</v>
      </c>
      <c r="H390" s="397">
        <v>0.8</v>
      </c>
      <c r="I390" s="397">
        <f t="shared" si="16"/>
        <v>9.600000000000001</v>
      </c>
      <c r="J390" s="287"/>
      <c r="K390" s="287"/>
      <c r="L390" s="287"/>
      <c r="M390" s="287"/>
      <c r="N390" s="287"/>
      <c r="O390" s="287"/>
      <c r="P390" s="287"/>
    </row>
    <row r="391" spans="1:16" s="398" customFormat="1" ht="42.75">
      <c r="A391" s="395">
        <v>387</v>
      </c>
      <c r="B391" s="409" t="s">
        <v>1251</v>
      </c>
      <c r="C391" s="396" t="s">
        <v>1532</v>
      </c>
      <c r="D391" s="410">
        <v>1975</v>
      </c>
      <c r="E391" s="396">
        <v>10</v>
      </c>
      <c r="F391" s="396" t="s">
        <v>1521</v>
      </c>
      <c r="G391" s="396">
        <v>26.2</v>
      </c>
      <c r="H391" s="397">
        <v>0.8</v>
      </c>
      <c r="I391" s="397">
        <f t="shared" si="16"/>
        <v>9.600000000000001</v>
      </c>
      <c r="J391" s="287"/>
      <c r="K391" s="287"/>
      <c r="L391" s="287"/>
      <c r="M391" s="287"/>
      <c r="N391" s="287"/>
      <c r="O391" s="287"/>
      <c r="P391" s="287"/>
    </row>
    <row r="392" spans="1:16" s="398" customFormat="1" ht="42.75">
      <c r="A392" s="395">
        <v>388</v>
      </c>
      <c r="B392" s="409" t="s">
        <v>1251</v>
      </c>
      <c r="C392" s="396" t="s">
        <v>1532</v>
      </c>
      <c r="D392" s="410">
        <v>1983</v>
      </c>
      <c r="E392" s="396">
        <v>10</v>
      </c>
      <c r="F392" s="396" t="s">
        <v>1521</v>
      </c>
      <c r="G392" s="396">
        <v>26.2</v>
      </c>
      <c r="H392" s="397">
        <v>0.8</v>
      </c>
      <c r="I392" s="397">
        <f t="shared" si="16"/>
        <v>9.600000000000001</v>
      </c>
      <c r="J392" s="287"/>
      <c r="K392" s="287"/>
      <c r="L392" s="287"/>
      <c r="M392" s="287"/>
      <c r="N392" s="287"/>
      <c r="O392" s="287"/>
      <c r="P392" s="287"/>
    </row>
    <row r="393" spans="1:16" s="398" customFormat="1" ht="42.75">
      <c r="A393" s="395">
        <v>389</v>
      </c>
      <c r="B393" s="409" t="s">
        <v>1251</v>
      </c>
      <c r="C393" s="396" t="s">
        <v>1532</v>
      </c>
      <c r="D393" s="410">
        <v>1980</v>
      </c>
      <c r="E393" s="396">
        <v>10</v>
      </c>
      <c r="F393" s="396" t="s">
        <v>1521</v>
      </c>
      <c r="G393" s="396">
        <v>26.2</v>
      </c>
      <c r="H393" s="397">
        <v>0.8</v>
      </c>
      <c r="I393" s="397">
        <f t="shared" si="16"/>
        <v>9.600000000000001</v>
      </c>
      <c r="J393" s="287"/>
      <c r="K393" s="287"/>
      <c r="L393" s="287"/>
      <c r="M393" s="287"/>
      <c r="N393" s="287"/>
      <c r="O393" s="287"/>
      <c r="P393" s="287"/>
    </row>
    <row r="394" spans="1:16" s="398" customFormat="1" ht="55.5">
      <c r="A394" s="395">
        <v>390</v>
      </c>
      <c r="B394" s="409" t="s">
        <v>1533</v>
      </c>
      <c r="C394" s="396" t="s">
        <v>1534</v>
      </c>
      <c r="D394" s="410">
        <v>2013</v>
      </c>
      <c r="E394" s="396">
        <v>10</v>
      </c>
      <c r="F394" s="396" t="s">
        <v>1521</v>
      </c>
      <c r="G394" s="396">
        <v>11.63</v>
      </c>
      <c r="H394" s="397">
        <v>0.30000000000000004</v>
      </c>
      <c r="I394" s="397" t="s">
        <v>1535</v>
      </c>
      <c r="J394" s="287"/>
      <c r="K394" s="287"/>
      <c r="L394" s="287"/>
      <c r="M394" s="287"/>
      <c r="N394" s="287"/>
      <c r="O394" s="287"/>
      <c r="P394" s="287"/>
    </row>
    <row r="395" spans="1:16" s="398" customFormat="1" ht="55.5">
      <c r="A395" s="395">
        <v>391</v>
      </c>
      <c r="B395" s="409" t="s">
        <v>1470</v>
      </c>
      <c r="C395" s="396" t="s">
        <v>1534</v>
      </c>
      <c r="D395" s="410">
        <v>2012</v>
      </c>
      <c r="E395" s="396">
        <v>10</v>
      </c>
      <c r="F395" s="396" t="s">
        <v>1521</v>
      </c>
      <c r="G395" s="396" t="s">
        <v>1471</v>
      </c>
      <c r="H395" s="397">
        <v>0.30000000000000004</v>
      </c>
      <c r="I395" s="397">
        <v>3.6</v>
      </c>
      <c r="J395" s="287"/>
      <c r="K395" s="287"/>
      <c r="L395" s="287"/>
      <c r="M395" s="287"/>
      <c r="N395" s="287"/>
      <c r="O395" s="287"/>
      <c r="P395" s="287"/>
    </row>
    <row r="396" spans="1:16" s="398" customFormat="1" ht="42.75">
      <c r="A396" s="395">
        <v>392</v>
      </c>
      <c r="B396" s="409" t="s">
        <v>1536</v>
      </c>
      <c r="C396" s="396" t="s">
        <v>1537</v>
      </c>
      <c r="D396" s="410">
        <v>1991</v>
      </c>
      <c r="E396" s="396">
        <v>10</v>
      </c>
      <c r="F396" s="396" t="s">
        <v>1521</v>
      </c>
      <c r="G396" s="396" t="s">
        <v>1341</v>
      </c>
      <c r="H396" s="397">
        <v>0.65</v>
      </c>
      <c r="I396" s="397">
        <f>H396*12</f>
        <v>7.800000000000001</v>
      </c>
      <c r="J396" s="287"/>
      <c r="K396" s="287"/>
      <c r="L396" s="287"/>
      <c r="M396" s="287"/>
      <c r="N396" s="287"/>
      <c r="O396" s="287"/>
      <c r="P396" s="287"/>
    </row>
    <row r="397" spans="1:16" s="398" customFormat="1" ht="42.75">
      <c r="A397" s="395">
        <v>393</v>
      </c>
      <c r="B397" s="409" t="s">
        <v>1359</v>
      </c>
      <c r="C397" s="396" t="s">
        <v>1529</v>
      </c>
      <c r="D397" s="410">
        <v>2008</v>
      </c>
      <c r="E397" s="396">
        <v>10</v>
      </c>
      <c r="F397" s="396" t="s">
        <v>1521</v>
      </c>
      <c r="G397" s="396">
        <v>29.9</v>
      </c>
      <c r="H397" s="397">
        <v>0.8</v>
      </c>
      <c r="I397" s="397">
        <v>9.6</v>
      </c>
      <c r="J397" s="287"/>
      <c r="K397" s="287"/>
      <c r="L397" s="287"/>
      <c r="M397" s="287"/>
      <c r="N397" s="287"/>
      <c r="O397" s="287"/>
      <c r="P397" s="287"/>
    </row>
    <row r="398" spans="1:16" s="398" customFormat="1" ht="16.5">
      <c r="A398" s="395">
        <v>394</v>
      </c>
      <c r="B398" s="409" t="s">
        <v>1274</v>
      </c>
      <c r="C398" s="396" t="s">
        <v>1270</v>
      </c>
      <c r="D398" s="410">
        <v>2008</v>
      </c>
      <c r="E398" s="396">
        <v>10</v>
      </c>
      <c r="F398" s="396" t="s">
        <v>1521</v>
      </c>
      <c r="G398" s="396">
        <v>15.5</v>
      </c>
      <c r="H398" s="397">
        <v>0.65</v>
      </c>
      <c r="I398" s="397">
        <f aca="true" t="shared" si="17" ref="I398:I419">H398*12</f>
        <v>7.800000000000001</v>
      </c>
      <c r="J398" s="287"/>
      <c r="K398" s="287"/>
      <c r="L398" s="287"/>
      <c r="M398" s="287"/>
      <c r="N398" s="287"/>
      <c r="O398" s="287"/>
      <c r="P398" s="287"/>
    </row>
    <row r="399" spans="1:16" s="398" customFormat="1" ht="16.5">
      <c r="A399" s="395">
        <v>395</v>
      </c>
      <c r="B399" s="409" t="s">
        <v>1294</v>
      </c>
      <c r="C399" s="396" t="s">
        <v>1270</v>
      </c>
      <c r="D399" s="410">
        <v>2009</v>
      </c>
      <c r="E399" s="410">
        <v>10</v>
      </c>
      <c r="F399" s="396" t="s">
        <v>1521</v>
      </c>
      <c r="G399" s="396">
        <v>7.3</v>
      </c>
      <c r="H399" s="408">
        <v>0.4</v>
      </c>
      <c r="I399" s="405">
        <f t="shared" si="17"/>
        <v>4.800000000000001</v>
      </c>
      <c r="J399" s="287"/>
      <c r="K399" s="287"/>
      <c r="L399" s="287"/>
      <c r="M399" s="287"/>
      <c r="N399" s="287"/>
      <c r="O399" s="287"/>
      <c r="P399" s="287"/>
    </row>
    <row r="400" spans="1:16" s="398" customFormat="1" ht="16.5">
      <c r="A400" s="395">
        <v>396</v>
      </c>
      <c r="B400" s="409" t="s">
        <v>1294</v>
      </c>
      <c r="C400" s="396" t="s">
        <v>1270</v>
      </c>
      <c r="D400" s="410">
        <v>2009</v>
      </c>
      <c r="E400" s="410">
        <v>10</v>
      </c>
      <c r="F400" s="396" t="s">
        <v>1521</v>
      </c>
      <c r="G400" s="396">
        <v>7.3</v>
      </c>
      <c r="H400" s="408">
        <v>0.4</v>
      </c>
      <c r="I400" s="405">
        <f t="shared" si="17"/>
        <v>4.800000000000001</v>
      </c>
      <c r="J400" s="287"/>
      <c r="K400" s="287"/>
      <c r="L400" s="287"/>
      <c r="M400" s="287"/>
      <c r="N400" s="287"/>
      <c r="O400" s="287"/>
      <c r="P400" s="287"/>
    </row>
    <row r="401" spans="1:16" s="398" customFormat="1" ht="16.5">
      <c r="A401" s="395">
        <v>397</v>
      </c>
      <c r="B401" s="409" t="s">
        <v>1295</v>
      </c>
      <c r="C401" s="396" t="s">
        <v>1270</v>
      </c>
      <c r="D401" s="410">
        <v>1982</v>
      </c>
      <c r="E401" s="396">
        <v>10</v>
      </c>
      <c r="F401" s="396" t="s">
        <v>1521</v>
      </c>
      <c r="G401" s="396">
        <v>7.3</v>
      </c>
      <c r="H401" s="408">
        <v>0.4</v>
      </c>
      <c r="I401" s="405">
        <f t="shared" si="17"/>
        <v>4.800000000000001</v>
      </c>
      <c r="J401" s="287"/>
      <c r="K401" s="287"/>
      <c r="L401" s="287"/>
      <c r="M401" s="287"/>
      <c r="N401" s="287"/>
      <c r="O401" s="287"/>
      <c r="P401" s="287"/>
    </row>
    <row r="402" spans="1:16" s="398" customFormat="1" ht="16.5">
      <c r="A402" s="395">
        <v>398</v>
      </c>
      <c r="B402" s="409" t="s">
        <v>1493</v>
      </c>
      <c r="C402" s="396" t="s">
        <v>1267</v>
      </c>
      <c r="D402" s="410">
        <v>1989</v>
      </c>
      <c r="E402" s="396"/>
      <c r="F402" s="396" t="s">
        <v>1521</v>
      </c>
      <c r="G402" s="396"/>
      <c r="H402" s="397">
        <v>0.30000000000000004</v>
      </c>
      <c r="I402" s="397">
        <f t="shared" si="17"/>
        <v>3.6000000000000005</v>
      </c>
      <c r="J402" s="287"/>
      <c r="K402" s="287"/>
      <c r="L402" s="287"/>
      <c r="M402" s="287"/>
      <c r="N402" s="287"/>
      <c r="O402" s="287"/>
      <c r="P402" s="287"/>
    </row>
    <row r="403" spans="1:16" s="398" customFormat="1" ht="16.5">
      <c r="A403" s="395">
        <v>399</v>
      </c>
      <c r="B403" s="409" t="s">
        <v>1538</v>
      </c>
      <c r="C403" s="396" t="s">
        <v>1267</v>
      </c>
      <c r="D403" s="410">
        <v>1985</v>
      </c>
      <c r="E403" s="396"/>
      <c r="F403" s="396" t="s">
        <v>1521</v>
      </c>
      <c r="G403" s="396"/>
      <c r="H403" s="397">
        <v>0.30000000000000004</v>
      </c>
      <c r="I403" s="397">
        <f t="shared" si="17"/>
        <v>3.6000000000000005</v>
      </c>
      <c r="J403" s="287"/>
      <c r="K403" s="287"/>
      <c r="L403" s="287"/>
      <c r="M403" s="287"/>
      <c r="N403" s="287"/>
      <c r="O403" s="287"/>
      <c r="P403" s="287"/>
    </row>
    <row r="404" spans="1:16" s="398" customFormat="1" ht="16.5">
      <c r="A404" s="395">
        <v>400</v>
      </c>
      <c r="B404" s="409" t="s">
        <v>1493</v>
      </c>
      <c r="C404" s="396" t="s">
        <v>1267</v>
      </c>
      <c r="D404" s="410">
        <v>1984</v>
      </c>
      <c r="E404" s="396"/>
      <c r="F404" s="396" t="s">
        <v>1521</v>
      </c>
      <c r="G404" s="396"/>
      <c r="H404" s="397">
        <v>0.30000000000000004</v>
      </c>
      <c r="I404" s="397">
        <f t="shared" si="17"/>
        <v>3.6000000000000005</v>
      </c>
      <c r="J404" s="287"/>
      <c r="K404" s="287"/>
      <c r="L404" s="287"/>
      <c r="M404" s="287"/>
      <c r="N404" s="287"/>
      <c r="O404" s="287"/>
      <c r="P404" s="287"/>
    </row>
    <row r="405" spans="1:16" s="398" customFormat="1" ht="16.5">
      <c r="A405" s="395">
        <v>401</v>
      </c>
      <c r="B405" s="409" t="s">
        <v>1431</v>
      </c>
      <c r="C405" s="410" t="s">
        <v>1236</v>
      </c>
      <c r="D405" s="410">
        <v>2006</v>
      </c>
      <c r="E405" s="396">
        <v>10</v>
      </c>
      <c r="F405" s="396" t="s">
        <v>1539</v>
      </c>
      <c r="G405" s="410">
        <v>8.8</v>
      </c>
      <c r="H405" s="397">
        <v>0.45</v>
      </c>
      <c r="I405" s="397">
        <f t="shared" si="17"/>
        <v>5.4</v>
      </c>
      <c r="J405" s="287"/>
      <c r="K405" s="287"/>
      <c r="L405" s="287"/>
      <c r="M405" s="287"/>
      <c r="N405" s="287"/>
      <c r="O405" s="287"/>
      <c r="P405" s="287"/>
    </row>
    <row r="406" spans="1:16" s="398" customFormat="1" ht="16.5">
      <c r="A406" s="395">
        <v>402</v>
      </c>
      <c r="B406" s="409" t="s">
        <v>1368</v>
      </c>
      <c r="C406" s="410" t="s">
        <v>1236</v>
      </c>
      <c r="D406" s="410">
        <v>2001</v>
      </c>
      <c r="E406" s="396">
        <v>10</v>
      </c>
      <c r="F406" s="396" t="s">
        <v>1539</v>
      </c>
      <c r="G406" s="410">
        <v>9.4</v>
      </c>
      <c r="H406" s="397">
        <v>0.45</v>
      </c>
      <c r="I406" s="397">
        <f t="shared" si="17"/>
        <v>5.4</v>
      </c>
      <c r="J406" s="287"/>
      <c r="K406" s="287"/>
      <c r="L406" s="287"/>
      <c r="M406" s="287"/>
      <c r="N406" s="287"/>
      <c r="O406" s="287"/>
      <c r="P406" s="287"/>
    </row>
    <row r="407" spans="1:16" s="398" customFormat="1" ht="16.5">
      <c r="A407" s="395">
        <v>403</v>
      </c>
      <c r="B407" s="409" t="s">
        <v>1368</v>
      </c>
      <c r="C407" s="410" t="s">
        <v>1236</v>
      </c>
      <c r="D407" s="410">
        <v>1995</v>
      </c>
      <c r="E407" s="396">
        <v>10</v>
      </c>
      <c r="F407" s="396" t="s">
        <v>1539</v>
      </c>
      <c r="G407" s="410">
        <v>9.2</v>
      </c>
      <c r="H407" s="397">
        <v>0.45</v>
      </c>
      <c r="I407" s="397">
        <f t="shared" si="17"/>
        <v>5.4</v>
      </c>
      <c r="J407" s="287"/>
      <c r="K407" s="287"/>
      <c r="L407" s="287"/>
      <c r="M407" s="287"/>
      <c r="N407" s="287"/>
      <c r="O407" s="287"/>
      <c r="P407" s="287"/>
    </row>
    <row r="408" spans="1:16" s="398" customFormat="1" ht="16.5">
      <c r="A408" s="395">
        <v>404</v>
      </c>
      <c r="B408" s="409" t="s">
        <v>1244</v>
      </c>
      <c r="C408" s="410" t="s">
        <v>1245</v>
      </c>
      <c r="D408" s="410">
        <v>2001</v>
      </c>
      <c r="E408" s="396">
        <v>10</v>
      </c>
      <c r="F408" s="396" t="s">
        <v>1539</v>
      </c>
      <c r="G408" s="410">
        <v>17.8</v>
      </c>
      <c r="H408" s="397">
        <v>0.30000000000000004</v>
      </c>
      <c r="I408" s="397">
        <f t="shared" si="17"/>
        <v>3.6000000000000005</v>
      </c>
      <c r="J408" s="287"/>
      <c r="K408" s="287"/>
      <c r="L408" s="287"/>
      <c r="M408" s="287"/>
      <c r="N408" s="287"/>
      <c r="O408" s="287"/>
      <c r="P408" s="287"/>
    </row>
    <row r="409" spans="1:16" s="398" customFormat="1" ht="16.5">
      <c r="A409" s="395">
        <v>405</v>
      </c>
      <c r="B409" s="409" t="s">
        <v>1540</v>
      </c>
      <c r="C409" s="410" t="s">
        <v>1371</v>
      </c>
      <c r="D409" s="410">
        <v>1985</v>
      </c>
      <c r="E409" s="396">
        <v>10</v>
      </c>
      <c r="F409" s="396" t="s">
        <v>1539</v>
      </c>
      <c r="G409" s="410">
        <v>30</v>
      </c>
      <c r="H409" s="397">
        <v>0.45</v>
      </c>
      <c r="I409" s="397">
        <f t="shared" si="17"/>
        <v>5.4</v>
      </c>
      <c r="J409" s="287"/>
      <c r="K409" s="287"/>
      <c r="L409" s="287"/>
      <c r="M409" s="287"/>
      <c r="N409" s="287"/>
      <c r="O409" s="287"/>
      <c r="P409" s="287"/>
    </row>
    <row r="410" spans="1:16" s="398" customFormat="1" ht="16.5">
      <c r="A410" s="395">
        <v>406</v>
      </c>
      <c r="B410" s="409" t="s">
        <v>1247</v>
      </c>
      <c r="C410" s="410" t="s">
        <v>1248</v>
      </c>
      <c r="D410" s="410">
        <v>2000</v>
      </c>
      <c r="E410" s="396">
        <v>10</v>
      </c>
      <c r="F410" s="396" t="s">
        <v>1539</v>
      </c>
      <c r="G410" s="410">
        <v>17</v>
      </c>
      <c r="H410" s="397">
        <v>0.30000000000000004</v>
      </c>
      <c r="I410" s="397">
        <f t="shared" si="17"/>
        <v>3.6000000000000005</v>
      </c>
      <c r="J410" s="287"/>
      <c r="K410" s="287"/>
      <c r="L410" s="287"/>
      <c r="M410" s="287"/>
      <c r="N410" s="287"/>
      <c r="O410" s="287"/>
      <c r="P410" s="287"/>
    </row>
    <row r="411" spans="1:16" s="398" customFormat="1" ht="16.5">
      <c r="A411" s="395">
        <v>407</v>
      </c>
      <c r="B411" s="409" t="s">
        <v>1247</v>
      </c>
      <c r="C411" s="410" t="s">
        <v>1248</v>
      </c>
      <c r="D411" s="410">
        <v>2003</v>
      </c>
      <c r="E411" s="396">
        <v>10</v>
      </c>
      <c r="F411" s="396" t="s">
        <v>1539</v>
      </c>
      <c r="G411" s="410">
        <v>17</v>
      </c>
      <c r="H411" s="397">
        <v>0.30000000000000004</v>
      </c>
      <c r="I411" s="397">
        <f t="shared" si="17"/>
        <v>3.6000000000000005</v>
      </c>
      <c r="J411" s="287"/>
      <c r="K411" s="287"/>
      <c r="L411" s="287"/>
      <c r="M411" s="287"/>
      <c r="N411" s="287"/>
      <c r="O411" s="287"/>
      <c r="P411" s="287"/>
    </row>
    <row r="412" spans="1:16" s="398" customFormat="1" ht="16.5">
      <c r="A412" s="395">
        <v>408</v>
      </c>
      <c r="B412" s="409" t="s">
        <v>1380</v>
      </c>
      <c r="C412" s="410" t="s">
        <v>1248</v>
      </c>
      <c r="D412" s="410">
        <v>1988</v>
      </c>
      <c r="E412" s="396">
        <v>10</v>
      </c>
      <c r="F412" s="396" t="s">
        <v>1539</v>
      </c>
      <c r="G412" s="410">
        <v>28</v>
      </c>
      <c r="H412" s="397">
        <v>0.45</v>
      </c>
      <c r="I412" s="397">
        <f t="shared" si="17"/>
        <v>5.4</v>
      </c>
      <c r="J412" s="287"/>
      <c r="K412" s="287"/>
      <c r="L412" s="287"/>
      <c r="M412" s="287"/>
      <c r="N412" s="287"/>
      <c r="O412" s="287"/>
      <c r="P412" s="287"/>
    </row>
    <row r="413" spans="1:16" s="398" customFormat="1" ht="16.5">
      <c r="A413" s="395">
        <v>409</v>
      </c>
      <c r="B413" s="409" t="s">
        <v>1265</v>
      </c>
      <c r="C413" s="410" t="s">
        <v>1318</v>
      </c>
      <c r="D413" s="410">
        <v>1990</v>
      </c>
      <c r="E413" s="396">
        <v>10</v>
      </c>
      <c r="F413" s="396" t="s">
        <v>1539</v>
      </c>
      <c r="G413" s="410">
        <v>26</v>
      </c>
      <c r="H413" s="397">
        <v>0.8</v>
      </c>
      <c r="I413" s="397">
        <f t="shared" si="17"/>
        <v>9.600000000000001</v>
      </c>
      <c r="J413" s="287"/>
      <c r="K413" s="287"/>
      <c r="L413" s="287"/>
      <c r="M413" s="287"/>
      <c r="N413" s="287"/>
      <c r="O413" s="287"/>
      <c r="P413" s="287"/>
    </row>
    <row r="414" spans="1:16" s="398" customFormat="1" ht="42.75">
      <c r="A414" s="395">
        <v>410</v>
      </c>
      <c r="B414" s="409" t="s">
        <v>1541</v>
      </c>
      <c r="C414" s="410" t="s">
        <v>1437</v>
      </c>
      <c r="D414" s="410">
        <v>1996</v>
      </c>
      <c r="E414" s="396">
        <v>10</v>
      </c>
      <c r="F414" s="396" t="s">
        <v>1539</v>
      </c>
      <c r="G414" s="410">
        <v>16.4</v>
      </c>
      <c r="H414" s="397">
        <v>0.8</v>
      </c>
      <c r="I414" s="397">
        <f t="shared" si="17"/>
        <v>9.600000000000001</v>
      </c>
      <c r="J414" s="287"/>
      <c r="K414" s="287"/>
      <c r="L414" s="287"/>
      <c r="M414" s="287"/>
      <c r="N414" s="287"/>
      <c r="O414" s="287"/>
      <c r="P414" s="287"/>
    </row>
    <row r="415" spans="1:16" s="398" customFormat="1" ht="16.5">
      <c r="A415" s="395">
        <v>411</v>
      </c>
      <c r="B415" s="409" t="s">
        <v>1283</v>
      </c>
      <c r="C415" s="410" t="s">
        <v>1542</v>
      </c>
      <c r="D415" s="410">
        <v>1992</v>
      </c>
      <c r="E415" s="396">
        <v>10</v>
      </c>
      <c r="F415" s="396" t="s">
        <v>1539</v>
      </c>
      <c r="G415" s="396">
        <v>37.5</v>
      </c>
      <c r="H415" s="397">
        <v>0.65</v>
      </c>
      <c r="I415" s="397">
        <f t="shared" si="17"/>
        <v>7.800000000000001</v>
      </c>
      <c r="J415" s="287"/>
      <c r="K415" s="287"/>
      <c r="L415" s="287"/>
      <c r="M415" s="287"/>
      <c r="N415" s="287"/>
      <c r="O415" s="287"/>
      <c r="P415" s="287"/>
    </row>
    <row r="416" spans="1:16" s="398" customFormat="1" ht="16.5">
      <c r="A416" s="395">
        <v>412</v>
      </c>
      <c r="B416" s="409" t="s">
        <v>1265</v>
      </c>
      <c r="C416" s="410" t="s">
        <v>1318</v>
      </c>
      <c r="D416" s="410">
        <v>1991</v>
      </c>
      <c r="E416" s="396"/>
      <c r="F416" s="396" t="s">
        <v>1539</v>
      </c>
      <c r="G416" s="396">
        <v>25.9</v>
      </c>
      <c r="H416" s="397">
        <v>0.8</v>
      </c>
      <c r="I416" s="397">
        <f t="shared" si="17"/>
        <v>9.600000000000001</v>
      </c>
      <c r="J416" s="287"/>
      <c r="K416" s="287"/>
      <c r="L416" s="287"/>
      <c r="M416" s="287"/>
      <c r="N416" s="287"/>
      <c r="O416" s="287"/>
      <c r="P416" s="287"/>
    </row>
    <row r="417" spans="1:16" s="398" customFormat="1" ht="16.5">
      <c r="A417" s="395">
        <v>413</v>
      </c>
      <c r="B417" s="409" t="s">
        <v>1283</v>
      </c>
      <c r="C417" s="410" t="s">
        <v>1542</v>
      </c>
      <c r="D417" s="410">
        <v>1992</v>
      </c>
      <c r="E417" s="396">
        <v>10</v>
      </c>
      <c r="F417" s="396" t="s">
        <v>1539</v>
      </c>
      <c r="G417" s="396" t="s">
        <v>1543</v>
      </c>
      <c r="H417" s="397">
        <v>0.65</v>
      </c>
      <c r="I417" s="397">
        <f t="shared" si="17"/>
        <v>7.800000000000001</v>
      </c>
      <c r="J417" s="287"/>
      <c r="K417" s="287"/>
      <c r="L417" s="287"/>
      <c r="M417" s="287"/>
      <c r="N417" s="287"/>
      <c r="O417" s="287"/>
      <c r="P417" s="287"/>
    </row>
    <row r="418" spans="1:16" s="398" customFormat="1" ht="16.5">
      <c r="A418" s="395">
        <v>414</v>
      </c>
      <c r="B418" s="409" t="s">
        <v>1279</v>
      </c>
      <c r="C418" s="410" t="s">
        <v>1348</v>
      </c>
      <c r="D418" s="410">
        <v>1988</v>
      </c>
      <c r="E418" s="396">
        <v>10</v>
      </c>
      <c r="F418" s="396" t="s">
        <v>1539</v>
      </c>
      <c r="G418" s="396" t="s">
        <v>1544</v>
      </c>
      <c r="H418" s="397">
        <v>0.8</v>
      </c>
      <c r="I418" s="397">
        <f t="shared" si="17"/>
        <v>9.600000000000001</v>
      </c>
      <c r="J418" s="287"/>
      <c r="K418" s="287"/>
      <c r="L418" s="287"/>
      <c r="M418" s="287"/>
      <c r="N418" s="287"/>
      <c r="O418" s="287"/>
      <c r="P418" s="287"/>
    </row>
    <row r="419" spans="1:16" s="398" customFormat="1" ht="16.5">
      <c r="A419" s="395">
        <v>415</v>
      </c>
      <c r="B419" s="409" t="s">
        <v>1374</v>
      </c>
      <c r="C419" s="410" t="s">
        <v>1348</v>
      </c>
      <c r="D419" s="410">
        <v>2005</v>
      </c>
      <c r="E419" s="396">
        <v>10</v>
      </c>
      <c r="F419" s="396" t="s">
        <v>1539</v>
      </c>
      <c r="G419" s="396" t="s">
        <v>1545</v>
      </c>
      <c r="H419" s="397">
        <v>0.8</v>
      </c>
      <c r="I419" s="397">
        <f t="shared" si="17"/>
        <v>9.600000000000001</v>
      </c>
      <c r="J419" s="287"/>
      <c r="K419" s="287"/>
      <c r="L419" s="287"/>
      <c r="M419" s="287"/>
      <c r="N419" s="287"/>
      <c r="O419" s="287"/>
      <c r="P419" s="287"/>
    </row>
    <row r="420" spans="1:16" s="398" customFormat="1" ht="16.5">
      <c r="A420" s="395">
        <v>416</v>
      </c>
      <c r="B420" s="409" t="s">
        <v>1546</v>
      </c>
      <c r="C420" s="410" t="s">
        <v>1311</v>
      </c>
      <c r="D420" s="410">
        <v>2012</v>
      </c>
      <c r="E420" s="396">
        <v>10</v>
      </c>
      <c r="F420" s="396" t="s">
        <v>1539</v>
      </c>
      <c r="G420" s="396">
        <v>17</v>
      </c>
      <c r="H420" s="397" t="s">
        <v>1440</v>
      </c>
      <c r="I420" s="397" t="s">
        <v>1535</v>
      </c>
      <c r="J420" s="287"/>
      <c r="K420" s="287"/>
      <c r="L420" s="287"/>
      <c r="M420" s="287"/>
      <c r="N420" s="287"/>
      <c r="O420" s="287"/>
      <c r="P420" s="287"/>
    </row>
    <row r="421" spans="1:16" s="398" customFormat="1" ht="16.5">
      <c r="A421" s="395">
        <v>417</v>
      </c>
      <c r="B421" s="409" t="s">
        <v>1314</v>
      </c>
      <c r="C421" s="410" t="s">
        <v>1264</v>
      </c>
      <c r="D421" s="410">
        <v>1991</v>
      </c>
      <c r="E421" s="396">
        <v>10</v>
      </c>
      <c r="F421" s="396" t="s">
        <v>1539</v>
      </c>
      <c r="G421" s="396" t="s">
        <v>1547</v>
      </c>
      <c r="H421" s="397">
        <v>0.8</v>
      </c>
      <c r="I421" s="397">
        <f>H421*12</f>
        <v>9.600000000000001</v>
      </c>
      <c r="J421" s="287"/>
      <c r="K421" s="287"/>
      <c r="L421" s="287"/>
      <c r="M421" s="287"/>
      <c r="N421" s="287"/>
      <c r="O421" s="287"/>
      <c r="P421" s="287"/>
    </row>
    <row r="422" spans="1:16" s="398" customFormat="1" ht="55.5">
      <c r="A422" s="395">
        <v>418</v>
      </c>
      <c r="B422" s="409" t="s">
        <v>1548</v>
      </c>
      <c r="C422" s="410" t="s">
        <v>1534</v>
      </c>
      <c r="D422" s="410">
        <v>2012</v>
      </c>
      <c r="E422" s="396">
        <v>10</v>
      </c>
      <c r="F422" s="396" t="s">
        <v>1539</v>
      </c>
      <c r="G422" s="396">
        <v>17.3</v>
      </c>
      <c r="H422" s="397">
        <v>0.30000000000000004</v>
      </c>
      <c r="I422" s="397">
        <v>3.6</v>
      </c>
      <c r="J422" s="287"/>
      <c r="K422" s="287"/>
      <c r="L422" s="287"/>
      <c r="M422" s="287"/>
      <c r="N422" s="287"/>
      <c r="O422" s="287"/>
      <c r="P422" s="287"/>
    </row>
    <row r="423" spans="1:16" s="398" customFormat="1" ht="16.5">
      <c r="A423" s="395">
        <v>419</v>
      </c>
      <c r="B423" s="409" t="s">
        <v>1265</v>
      </c>
      <c r="C423" s="410" t="s">
        <v>1321</v>
      </c>
      <c r="D423" s="410">
        <v>1984</v>
      </c>
      <c r="E423" s="396">
        <v>10</v>
      </c>
      <c r="F423" s="396" t="s">
        <v>1539</v>
      </c>
      <c r="G423" s="396">
        <v>25.9</v>
      </c>
      <c r="H423" s="397">
        <v>0.8</v>
      </c>
      <c r="I423" s="397">
        <f aca="true" t="shared" si="18" ref="I423:I504">H423*12</f>
        <v>9.600000000000001</v>
      </c>
      <c r="J423" s="287"/>
      <c r="K423" s="287"/>
      <c r="L423" s="287"/>
      <c r="M423" s="287"/>
      <c r="N423" s="287"/>
      <c r="O423" s="287"/>
      <c r="P423" s="287"/>
    </row>
    <row r="424" spans="1:16" s="398" customFormat="1" ht="16.5">
      <c r="A424" s="395">
        <v>420</v>
      </c>
      <c r="B424" s="409" t="s">
        <v>1265</v>
      </c>
      <c r="C424" s="410" t="s">
        <v>1321</v>
      </c>
      <c r="D424" s="410">
        <v>1974</v>
      </c>
      <c r="E424" s="396"/>
      <c r="F424" s="396" t="s">
        <v>1539</v>
      </c>
      <c r="G424" s="396">
        <v>25.9</v>
      </c>
      <c r="H424" s="397">
        <v>0.8</v>
      </c>
      <c r="I424" s="397">
        <f t="shared" si="18"/>
        <v>9.600000000000001</v>
      </c>
      <c r="J424" s="287"/>
      <c r="K424" s="287"/>
      <c r="L424" s="287"/>
      <c r="M424" s="287"/>
      <c r="N424" s="287"/>
      <c r="O424" s="287"/>
      <c r="P424" s="287"/>
    </row>
    <row r="425" spans="1:16" s="398" customFormat="1" ht="16.5">
      <c r="A425" s="395">
        <v>421</v>
      </c>
      <c r="B425" s="409" t="s">
        <v>1265</v>
      </c>
      <c r="C425" s="410" t="s">
        <v>1321</v>
      </c>
      <c r="D425" s="410">
        <v>1988</v>
      </c>
      <c r="E425" s="396"/>
      <c r="F425" s="396" t="s">
        <v>1539</v>
      </c>
      <c r="G425" s="396">
        <v>25.9</v>
      </c>
      <c r="H425" s="397">
        <v>0.8</v>
      </c>
      <c r="I425" s="397">
        <f t="shared" si="18"/>
        <v>9.600000000000001</v>
      </c>
      <c r="J425" s="287"/>
      <c r="K425" s="287"/>
      <c r="L425" s="287"/>
      <c r="M425" s="287"/>
      <c r="N425" s="287"/>
      <c r="O425" s="287"/>
      <c r="P425" s="287"/>
    </row>
    <row r="426" spans="1:16" s="398" customFormat="1" ht="16.5">
      <c r="A426" s="395">
        <v>422</v>
      </c>
      <c r="B426" s="409" t="s">
        <v>1265</v>
      </c>
      <c r="C426" s="410" t="s">
        <v>1321</v>
      </c>
      <c r="D426" s="410">
        <v>1988</v>
      </c>
      <c r="E426" s="396"/>
      <c r="F426" s="396" t="s">
        <v>1539</v>
      </c>
      <c r="G426" s="396">
        <v>25.9</v>
      </c>
      <c r="H426" s="397">
        <v>0.8</v>
      </c>
      <c r="I426" s="397">
        <f t="shared" si="18"/>
        <v>9.600000000000001</v>
      </c>
      <c r="J426" s="287"/>
      <c r="K426" s="287"/>
      <c r="L426" s="287"/>
      <c r="M426" s="287"/>
      <c r="N426" s="287"/>
      <c r="O426" s="287"/>
      <c r="P426" s="287"/>
    </row>
    <row r="427" spans="1:16" s="398" customFormat="1" ht="16.5">
      <c r="A427" s="395">
        <v>423</v>
      </c>
      <c r="B427" s="409" t="s">
        <v>1549</v>
      </c>
      <c r="C427" s="410" t="s">
        <v>1550</v>
      </c>
      <c r="D427" s="410">
        <v>1992</v>
      </c>
      <c r="E427" s="396"/>
      <c r="F427" s="396" t="s">
        <v>1539</v>
      </c>
      <c r="G427" s="396">
        <v>9.1</v>
      </c>
      <c r="H427" s="408">
        <v>0.4</v>
      </c>
      <c r="I427" s="405">
        <f t="shared" si="18"/>
        <v>4.800000000000001</v>
      </c>
      <c r="J427" s="287"/>
      <c r="K427" s="287"/>
      <c r="L427" s="287"/>
      <c r="M427" s="287"/>
      <c r="N427" s="287"/>
      <c r="O427" s="287"/>
      <c r="P427" s="287"/>
    </row>
    <row r="428" spans="1:16" s="398" customFormat="1" ht="16.5">
      <c r="A428" s="395">
        <v>424</v>
      </c>
      <c r="B428" s="420" t="s">
        <v>1551</v>
      </c>
      <c r="C428" s="410" t="s">
        <v>1550</v>
      </c>
      <c r="D428" s="410">
        <v>2002</v>
      </c>
      <c r="E428" s="396"/>
      <c r="F428" s="396" t="s">
        <v>1539</v>
      </c>
      <c r="G428" s="396">
        <v>9.1</v>
      </c>
      <c r="H428" s="408">
        <v>0.4</v>
      </c>
      <c r="I428" s="405">
        <f t="shared" si="18"/>
        <v>4.800000000000001</v>
      </c>
      <c r="J428" s="287"/>
      <c r="K428" s="287"/>
      <c r="L428" s="287"/>
      <c r="M428" s="287"/>
      <c r="N428" s="287"/>
      <c r="O428" s="287"/>
      <c r="P428" s="287"/>
    </row>
    <row r="429" spans="1:16" s="398" customFormat="1" ht="16.5">
      <c r="A429" s="395">
        <v>425</v>
      </c>
      <c r="B429" s="409" t="s">
        <v>1493</v>
      </c>
      <c r="C429" s="410" t="s">
        <v>1267</v>
      </c>
      <c r="D429" s="410">
        <v>1989</v>
      </c>
      <c r="E429" s="396"/>
      <c r="F429" s="396" t="s">
        <v>1539</v>
      </c>
      <c r="G429" s="396"/>
      <c r="H429" s="397">
        <v>0.30000000000000004</v>
      </c>
      <c r="I429" s="397">
        <f t="shared" si="18"/>
        <v>3.6000000000000005</v>
      </c>
      <c r="J429" s="287"/>
      <c r="K429" s="287"/>
      <c r="L429" s="287"/>
      <c r="M429" s="287"/>
      <c r="N429" s="287"/>
      <c r="O429" s="287"/>
      <c r="P429" s="287"/>
    </row>
    <row r="430" spans="1:16" s="398" customFormat="1" ht="16.5">
      <c r="A430" s="395">
        <v>426</v>
      </c>
      <c r="B430" s="409" t="s">
        <v>1493</v>
      </c>
      <c r="C430" s="410" t="s">
        <v>1267</v>
      </c>
      <c r="D430" s="410">
        <v>1985</v>
      </c>
      <c r="E430" s="396"/>
      <c r="F430" s="396" t="s">
        <v>1539</v>
      </c>
      <c r="G430" s="396"/>
      <c r="H430" s="397">
        <v>0.30000000000000004</v>
      </c>
      <c r="I430" s="397">
        <f t="shared" si="18"/>
        <v>3.6000000000000005</v>
      </c>
      <c r="J430" s="287"/>
      <c r="K430" s="287"/>
      <c r="L430" s="287"/>
      <c r="M430" s="287"/>
      <c r="N430" s="287"/>
      <c r="O430" s="287"/>
      <c r="P430" s="287"/>
    </row>
    <row r="431" spans="1:16" s="398" customFormat="1" ht="16.5">
      <c r="A431" s="395">
        <v>427</v>
      </c>
      <c r="B431" s="409" t="s">
        <v>1493</v>
      </c>
      <c r="C431" s="410" t="s">
        <v>1267</v>
      </c>
      <c r="D431" s="410">
        <v>1976</v>
      </c>
      <c r="E431" s="396"/>
      <c r="F431" s="396" t="s">
        <v>1539</v>
      </c>
      <c r="G431" s="396"/>
      <c r="H431" s="397">
        <v>0.30000000000000004</v>
      </c>
      <c r="I431" s="397">
        <f t="shared" si="18"/>
        <v>3.6000000000000005</v>
      </c>
      <c r="J431" s="287"/>
      <c r="K431" s="287"/>
      <c r="L431" s="287"/>
      <c r="M431" s="287"/>
      <c r="N431" s="287"/>
      <c r="O431" s="287"/>
      <c r="P431" s="287"/>
    </row>
    <row r="432" spans="1:16" s="398" customFormat="1" ht="16.5">
      <c r="A432" s="395">
        <v>428</v>
      </c>
      <c r="B432" s="421" t="s">
        <v>1552</v>
      </c>
      <c r="C432" s="410" t="s">
        <v>1496</v>
      </c>
      <c r="D432" s="410">
        <v>2010</v>
      </c>
      <c r="E432" s="396">
        <v>17</v>
      </c>
      <c r="F432" s="396" t="s">
        <v>1539</v>
      </c>
      <c r="G432" s="396"/>
      <c r="H432" s="397">
        <v>0.30000000000000004</v>
      </c>
      <c r="I432" s="397">
        <f t="shared" si="18"/>
        <v>3.6000000000000005</v>
      </c>
      <c r="J432" s="287"/>
      <c r="K432" s="287"/>
      <c r="L432" s="287"/>
      <c r="M432" s="287"/>
      <c r="N432" s="287"/>
      <c r="O432" s="287"/>
      <c r="P432" s="287"/>
    </row>
    <row r="433" spans="1:16" s="398" customFormat="1" ht="16.5">
      <c r="A433" s="395">
        <v>429</v>
      </c>
      <c r="B433" s="409" t="s">
        <v>1387</v>
      </c>
      <c r="C433" s="410" t="s">
        <v>1270</v>
      </c>
      <c r="D433" s="410">
        <v>2008</v>
      </c>
      <c r="E433" s="396">
        <v>10</v>
      </c>
      <c r="F433" s="396" t="s">
        <v>1539</v>
      </c>
      <c r="G433" s="396"/>
      <c r="H433" s="408">
        <v>0.4</v>
      </c>
      <c r="I433" s="405">
        <f t="shared" si="18"/>
        <v>4.800000000000001</v>
      </c>
      <c r="J433" s="287"/>
      <c r="K433" s="287"/>
      <c r="L433" s="287"/>
      <c r="M433" s="287"/>
      <c r="N433" s="287"/>
      <c r="O433" s="287"/>
      <c r="P433" s="287"/>
    </row>
    <row r="434" spans="1:16" s="398" customFormat="1" ht="16.5">
      <c r="A434" s="395">
        <v>430</v>
      </c>
      <c r="B434" s="409" t="s">
        <v>1493</v>
      </c>
      <c r="C434" s="410" t="s">
        <v>1267</v>
      </c>
      <c r="D434" s="410">
        <v>1971</v>
      </c>
      <c r="E434" s="396"/>
      <c r="F434" s="396" t="s">
        <v>1539</v>
      </c>
      <c r="G434" s="396"/>
      <c r="H434" s="397">
        <v>0.30000000000000004</v>
      </c>
      <c r="I434" s="397">
        <f t="shared" si="18"/>
        <v>3.6000000000000005</v>
      </c>
      <c r="J434" s="287"/>
      <c r="K434" s="287"/>
      <c r="L434" s="287"/>
      <c r="M434" s="287"/>
      <c r="N434" s="287"/>
      <c r="O434" s="287"/>
      <c r="P434" s="287"/>
    </row>
    <row r="435" spans="1:16" s="398" customFormat="1" ht="16.5">
      <c r="A435" s="395">
        <v>431</v>
      </c>
      <c r="B435" s="409" t="s">
        <v>1553</v>
      </c>
      <c r="C435" s="410" t="s">
        <v>1270</v>
      </c>
      <c r="D435" s="410">
        <v>1986</v>
      </c>
      <c r="E435" s="396">
        <v>10</v>
      </c>
      <c r="F435" s="396" t="s">
        <v>1539</v>
      </c>
      <c r="G435" s="396">
        <v>15.5</v>
      </c>
      <c r="H435" s="397">
        <v>0.65</v>
      </c>
      <c r="I435" s="397">
        <f t="shared" si="18"/>
        <v>7.800000000000001</v>
      </c>
      <c r="J435" s="287"/>
      <c r="K435" s="287"/>
      <c r="L435" s="287"/>
      <c r="M435" s="287"/>
      <c r="N435" s="287"/>
      <c r="O435" s="287"/>
      <c r="P435" s="287"/>
    </row>
    <row r="436" spans="1:16" s="398" customFormat="1" ht="16.5">
      <c r="A436" s="395">
        <v>432</v>
      </c>
      <c r="B436" s="409" t="s">
        <v>1554</v>
      </c>
      <c r="C436" s="410" t="s">
        <v>1270</v>
      </c>
      <c r="D436" s="410">
        <v>1991</v>
      </c>
      <c r="E436" s="396">
        <v>10</v>
      </c>
      <c r="F436" s="396" t="s">
        <v>1539</v>
      </c>
      <c r="G436" s="396">
        <v>15.5</v>
      </c>
      <c r="H436" s="397">
        <v>0.65</v>
      </c>
      <c r="I436" s="397">
        <f t="shared" si="18"/>
        <v>7.800000000000001</v>
      </c>
      <c r="J436" s="287"/>
      <c r="K436" s="287"/>
      <c r="L436" s="287"/>
      <c r="M436" s="287"/>
      <c r="N436" s="287"/>
      <c r="O436" s="287"/>
      <c r="P436" s="287"/>
    </row>
    <row r="437" spans="1:16" s="398" customFormat="1" ht="16.5">
      <c r="A437" s="395">
        <v>433</v>
      </c>
      <c r="B437" s="409" t="s">
        <v>1473</v>
      </c>
      <c r="C437" s="410" t="s">
        <v>1270</v>
      </c>
      <c r="D437" s="410">
        <v>1992</v>
      </c>
      <c r="E437" s="396">
        <v>10</v>
      </c>
      <c r="F437" s="396" t="s">
        <v>1539</v>
      </c>
      <c r="G437" s="396">
        <v>7.3</v>
      </c>
      <c r="H437" s="408">
        <v>0.4</v>
      </c>
      <c r="I437" s="405">
        <f t="shared" si="18"/>
        <v>4.800000000000001</v>
      </c>
      <c r="J437" s="287"/>
      <c r="K437" s="287"/>
      <c r="L437" s="287"/>
      <c r="M437" s="287"/>
      <c r="N437" s="287"/>
      <c r="O437" s="287"/>
      <c r="P437" s="287"/>
    </row>
    <row r="438" spans="1:16" s="398" customFormat="1" ht="29.25">
      <c r="A438" s="395">
        <v>434</v>
      </c>
      <c r="B438" s="409" t="s">
        <v>1239</v>
      </c>
      <c r="C438" s="396" t="s">
        <v>1555</v>
      </c>
      <c r="D438" s="410">
        <v>2004</v>
      </c>
      <c r="E438" s="396">
        <v>10</v>
      </c>
      <c r="F438" s="396" t="s">
        <v>1556</v>
      </c>
      <c r="G438" s="410">
        <v>9.1</v>
      </c>
      <c r="H438" s="397">
        <v>0.45</v>
      </c>
      <c r="I438" s="397">
        <f t="shared" si="18"/>
        <v>5.4</v>
      </c>
      <c r="J438" s="287"/>
      <c r="K438" s="287"/>
      <c r="L438" s="287"/>
      <c r="M438" s="287"/>
      <c r="N438" s="287"/>
      <c r="O438" s="287"/>
      <c r="P438" s="287"/>
    </row>
    <row r="439" spans="1:16" s="398" customFormat="1" ht="16.5">
      <c r="A439" s="395">
        <v>435</v>
      </c>
      <c r="B439" s="409" t="s">
        <v>1311</v>
      </c>
      <c r="C439" s="396" t="s">
        <v>1273</v>
      </c>
      <c r="D439" s="410">
        <v>2012</v>
      </c>
      <c r="E439" s="396">
        <v>10</v>
      </c>
      <c r="F439" s="396" t="s">
        <v>1480</v>
      </c>
      <c r="G439" s="396">
        <v>16</v>
      </c>
      <c r="H439" s="397">
        <v>0.30000000000000004</v>
      </c>
      <c r="I439" s="397">
        <f t="shared" si="18"/>
        <v>3.6000000000000005</v>
      </c>
      <c r="J439" s="287"/>
      <c r="K439" s="287"/>
      <c r="L439" s="287"/>
      <c r="M439" s="287"/>
      <c r="N439" s="287"/>
      <c r="O439" s="287"/>
      <c r="P439" s="287"/>
    </row>
    <row r="440" spans="1:16" s="398" customFormat="1" ht="29.25">
      <c r="A440" s="395">
        <v>436</v>
      </c>
      <c r="B440" s="395" t="s">
        <v>1467</v>
      </c>
      <c r="C440" s="402" t="s">
        <v>1557</v>
      </c>
      <c r="D440" s="402">
        <v>1992</v>
      </c>
      <c r="E440" s="395">
        <v>10</v>
      </c>
      <c r="F440" s="395" t="s">
        <v>1556</v>
      </c>
      <c r="G440" s="402">
        <v>37.4</v>
      </c>
      <c r="H440" s="408">
        <v>0.35</v>
      </c>
      <c r="I440" s="405">
        <f t="shared" si="18"/>
        <v>4.199999999999999</v>
      </c>
      <c r="J440" s="406"/>
      <c r="K440" s="407"/>
      <c r="L440" s="407"/>
      <c r="M440" s="407"/>
      <c r="N440" s="407"/>
      <c r="O440" s="407"/>
      <c r="P440" s="406"/>
    </row>
    <row r="441" spans="1:16" s="398" customFormat="1" ht="29.25">
      <c r="A441" s="395">
        <v>437</v>
      </c>
      <c r="B441" s="409" t="s">
        <v>1558</v>
      </c>
      <c r="C441" s="396" t="s">
        <v>1392</v>
      </c>
      <c r="D441" s="410">
        <v>2000</v>
      </c>
      <c r="E441" s="396">
        <v>10</v>
      </c>
      <c r="F441" s="396" t="s">
        <v>1556</v>
      </c>
      <c r="G441" s="410">
        <v>15.5</v>
      </c>
      <c r="H441" s="397">
        <v>0.30000000000000004</v>
      </c>
      <c r="I441" s="397">
        <f t="shared" si="18"/>
        <v>3.6000000000000005</v>
      </c>
      <c r="J441" s="287"/>
      <c r="K441" s="287"/>
      <c r="L441" s="287"/>
      <c r="M441" s="287"/>
      <c r="N441" s="287"/>
      <c r="O441" s="287"/>
      <c r="P441" s="287"/>
    </row>
    <row r="442" spans="1:16" s="398" customFormat="1" ht="16.5">
      <c r="A442" s="395">
        <v>438</v>
      </c>
      <c r="B442" s="409" t="s">
        <v>1301</v>
      </c>
      <c r="C442" s="410" t="s">
        <v>1236</v>
      </c>
      <c r="D442" s="410">
        <v>1996</v>
      </c>
      <c r="E442" s="396">
        <v>10</v>
      </c>
      <c r="F442" s="396" t="s">
        <v>1556</v>
      </c>
      <c r="G442" s="410">
        <v>6.7</v>
      </c>
      <c r="H442" s="397">
        <v>0.4</v>
      </c>
      <c r="I442" s="397">
        <f t="shared" si="18"/>
        <v>4.800000000000001</v>
      </c>
      <c r="J442" s="287"/>
      <c r="K442" s="287"/>
      <c r="L442" s="287"/>
      <c r="M442" s="287"/>
      <c r="N442" s="287"/>
      <c r="O442" s="287"/>
      <c r="P442" s="287"/>
    </row>
    <row r="443" spans="1:16" s="398" customFormat="1" ht="16.5">
      <c r="A443" s="395">
        <v>439</v>
      </c>
      <c r="B443" s="409" t="s">
        <v>1559</v>
      </c>
      <c r="C443" s="410" t="s">
        <v>1245</v>
      </c>
      <c r="D443" s="410">
        <v>1998</v>
      </c>
      <c r="E443" s="396">
        <v>10</v>
      </c>
      <c r="F443" s="396" t="s">
        <v>1556</v>
      </c>
      <c r="G443" s="410">
        <v>17.8</v>
      </c>
      <c r="H443" s="397">
        <v>0.30000000000000004</v>
      </c>
      <c r="I443" s="397">
        <f t="shared" si="18"/>
        <v>3.6000000000000005</v>
      </c>
      <c r="J443" s="287"/>
      <c r="K443" s="287"/>
      <c r="L443" s="287"/>
      <c r="M443" s="287"/>
      <c r="N443" s="287"/>
      <c r="O443" s="287"/>
      <c r="P443" s="287"/>
    </row>
    <row r="444" spans="1:16" s="398" customFormat="1" ht="16.5">
      <c r="A444" s="395">
        <v>440</v>
      </c>
      <c r="B444" s="409" t="s">
        <v>1247</v>
      </c>
      <c r="C444" s="410" t="s">
        <v>1248</v>
      </c>
      <c r="D444" s="410">
        <v>2000</v>
      </c>
      <c r="E444" s="396">
        <v>10</v>
      </c>
      <c r="F444" s="396" t="s">
        <v>1556</v>
      </c>
      <c r="G444" s="410">
        <v>17</v>
      </c>
      <c r="H444" s="397">
        <v>0.30000000000000004</v>
      </c>
      <c r="I444" s="397">
        <f t="shared" si="18"/>
        <v>3.6000000000000005</v>
      </c>
      <c r="J444" s="287"/>
      <c r="K444" s="287"/>
      <c r="L444" s="287"/>
      <c r="M444" s="287"/>
      <c r="N444" s="287"/>
      <c r="O444" s="287"/>
      <c r="P444" s="287"/>
    </row>
    <row r="445" spans="1:16" s="398" customFormat="1" ht="16.5">
      <c r="A445" s="395">
        <v>441</v>
      </c>
      <c r="B445" s="409" t="s">
        <v>1247</v>
      </c>
      <c r="C445" s="410" t="s">
        <v>1248</v>
      </c>
      <c r="D445" s="410">
        <v>2000</v>
      </c>
      <c r="E445" s="396">
        <v>10</v>
      </c>
      <c r="F445" s="396" t="s">
        <v>1556</v>
      </c>
      <c r="G445" s="410">
        <v>17</v>
      </c>
      <c r="H445" s="397">
        <v>0.30000000000000004</v>
      </c>
      <c r="I445" s="397">
        <f t="shared" si="18"/>
        <v>3.6000000000000005</v>
      </c>
      <c r="J445" s="287"/>
      <c r="K445" s="287"/>
      <c r="L445" s="287"/>
      <c r="M445" s="287"/>
      <c r="N445" s="287"/>
      <c r="O445" s="287"/>
      <c r="P445" s="287"/>
    </row>
    <row r="446" spans="1:16" s="398" customFormat="1" ht="16.5">
      <c r="A446" s="395">
        <v>442</v>
      </c>
      <c r="B446" s="409" t="s">
        <v>1247</v>
      </c>
      <c r="C446" s="410" t="s">
        <v>1248</v>
      </c>
      <c r="D446" s="410">
        <v>2003</v>
      </c>
      <c r="E446" s="396">
        <v>10</v>
      </c>
      <c r="F446" s="396" t="s">
        <v>1556</v>
      </c>
      <c r="G446" s="410">
        <v>17</v>
      </c>
      <c r="H446" s="397">
        <v>0.30000000000000004</v>
      </c>
      <c r="I446" s="397">
        <f t="shared" si="18"/>
        <v>3.6000000000000005</v>
      </c>
      <c r="J446" s="287"/>
      <c r="K446" s="287"/>
      <c r="L446" s="287"/>
      <c r="M446" s="287"/>
      <c r="N446" s="287"/>
      <c r="O446" s="287"/>
      <c r="P446" s="287"/>
    </row>
    <row r="447" spans="1:16" s="398" customFormat="1" ht="16.5">
      <c r="A447" s="395">
        <v>443</v>
      </c>
      <c r="B447" s="409" t="s">
        <v>1406</v>
      </c>
      <c r="C447" s="410" t="s">
        <v>1560</v>
      </c>
      <c r="D447" s="410">
        <v>1989</v>
      </c>
      <c r="E447" s="396">
        <v>10</v>
      </c>
      <c r="F447" s="396" t="s">
        <v>1556</v>
      </c>
      <c r="G447" s="410">
        <v>29</v>
      </c>
      <c r="H447" s="397">
        <v>0.8</v>
      </c>
      <c r="I447" s="397">
        <f t="shared" si="18"/>
        <v>9.600000000000001</v>
      </c>
      <c r="J447" s="287"/>
      <c r="K447" s="287"/>
      <c r="L447" s="287"/>
      <c r="M447" s="287"/>
      <c r="N447" s="287"/>
      <c r="O447" s="287"/>
      <c r="P447" s="287"/>
    </row>
    <row r="448" spans="1:16" s="398" customFormat="1" ht="16.5">
      <c r="A448" s="395">
        <v>444</v>
      </c>
      <c r="B448" s="409" t="s">
        <v>1561</v>
      </c>
      <c r="C448" s="410" t="s">
        <v>1562</v>
      </c>
      <c r="D448" s="410">
        <v>2013</v>
      </c>
      <c r="E448" s="396"/>
      <c r="F448" s="396" t="s">
        <v>1556</v>
      </c>
      <c r="G448" s="396">
        <v>17.3</v>
      </c>
      <c r="H448" s="397">
        <v>0.8</v>
      </c>
      <c r="I448" s="397">
        <f t="shared" si="18"/>
        <v>9.600000000000001</v>
      </c>
      <c r="J448" s="287"/>
      <c r="K448" s="287"/>
      <c r="L448" s="287"/>
      <c r="M448" s="287"/>
      <c r="N448" s="287"/>
      <c r="O448" s="287"/>
      <c r="P448" s="287"/>
    </row>
    <row r="449" spans="1:16" s="398" customFormat="1" ht="29.25">
      <c r="A449" s="395">
        <v>445</v>
      </c>
      <c r="B449" s="409" t="s">
        <v>1563</v>
      </c>
      <c r="C449" s="410" t="s">
        <v>1348</v>
      </c>
      <c r="D449" s="410">
        <v>1992</v>
      </c>
      <c r="E449" s="396">
        <v>10</v>
      </c>
      <c r="F449" s="396" t="s">
        <v>1556</v>
      </c>
      <c r="G449" s="396" t="s">
        <v>1564</v>
      </c>
      <c r="H449" s="397">
        <v>0.45</v>
      </c>
      <c r="I449" s="397">
        <f t="shared" si="18"/>
        <v>5.4</v>
      </c>
      <c r="J449" s="287"/>
      <c r="K449" s="287"/>
      <c r="L449" s="287"/>
      <c r="M449" s="287"/>
      <c r="N449" s="287"/>
      <c r="O449" s="287"/>
      <c r="P449" s="287"/>
    </row>
    <row r="450" spans="1:16" s="398" customFormat="1" ht="29.25">
      <c r="A450" s="395">
        <v>446</v>
      </c>
      <c r="B450" s="409" t="s">
        <v>1347</v>
      </c>
      <c r="C450" s="410" t="s">
        <v>1264</v>
      </c>
      <c r="D450" s="410">
        <v>1978</v>
      </c>
      <c r="E450" s="396">
        <v>10</v>
      </c>
      <c r="F450" s="396" t="s">
        <v>1556</v>
      </c>
      <c r="G450" s="396" t="s">
        <v>1565</v>
      </c>
      <c r="H450" s="397">
        <v>0.8</v>
      </c>
      <c r="I450" s="397">
        <f t="shared" si="18"/>
        <v>9.600000000000001</v>
      </c>
      <c r="J450" s="287"/>
      <c r="K450" s="287"/>
      <c r="L450" s="287"/>
      <c r="M450" s="287"/>
      <c r="N450" s="287"/>
      <c r="O450" s="287"/>
      <c r="P450" s="287"/>
    </row>
    <row r="451" spans="1:16" s="398" customFormat="1" ht="29.25">
      <c r="A451" s="395">
        <v>447</v>
      </c>
      <c r="B451" s="409" t="s">
        <v>1265</v>
      </c>
      <c r="C451" s="410" t="s">
        <v>1321</v>
      </c>
      <c r="D451" s="410">
        <v>1990</v>
      </c>
      <c r="E451" s="396">
        <v>10</v>
      </c>
      <c r="F451" s="396" t="s">
        <v>1556</v>
      </c>
      <c r="G451" s="396" t="s">
        <v>1565</v>
      </c>
      <c r="H451" s="397">
        <v>0.8</v>
      </c>
      <c r="I451" s="397">
        <f t="shared" si="18"/>
        <v>9.600000000000001</v>
      </c>
      <c r="J451" s="287"/>
      <c r="K451" s="287"/>
      <c r="L451" s="287"/>
      <c r="M451" s="287"/>
      <c r="N451" s="287"/>
      <c r="O451" s="287"/>
      <c r="P451" s="287"/>
    </row>
    <row r="452" spans="1:16" s="398" customFormat="1" ht="29.25">
      <c r="A452" s="395">
        <v>448</v>
      </c>
      <c r="B452" s="409" t="s">
        <v>1279</v>
      </c>
      <c r="C452" s="410" t="s">
        <v>1348</v>
      </c>
      <c r="D452" s="410">
        <v>2004</v>
      </c>
      <c r="E452" s="396">
        <v>10</v>
      </c>
      <c r="F452" s="396" t="s">
        <v>1556</v>
      </c>
      <c r="G452" s="396" t="s">
        <v>1564</v>
      </c>
      <c r="H452" s="397">
        <v>0.8</v>
      </c>
      <c r="I452" s="397">
        <f t="shared" si="18"/>
        <v>9.600000000000001</v>
      </c>
      <c r="J452" s="287"/>
      <c r="K452" s="287"/>
      <c r="L452" s="287"/>
      <c r="M452" s="287"/>
      <c r="N452" s="287"/>
      <c r="O452" s="287"/>
      <c r="P452" s="287"/>
    </row>
    <row r="453" spans="1:16" s="398" customFormat="1" ht="16.5">
      <c r="A453" s="395">
        <v>449</v>
      </c>
      <c r="B453" s="409" t="s">
        <v>1298</v>
      </c>
      <c r="C453" s="396" t="s">
        <v>1236</v>
      </c>
      <c r="D453" s="410">
        <v>2005</v>
      </c>
      <c r="E453" s="396">
        <v>10</v>
      </c>
      <c r="F453" s="396" t="s">
        <v>1556</v>
      </c>
      <c r="G453" s="396">
        <v>9</v>
      </c>
      <c r="H453" s="397">
        <v>0.45</v>
      </c>
      <c r="I453" s="397">
        <f t="shared" si="18"/>
        <v>5.4</v>
      </c>
      <c r="J453" s="287"/>
      <c r="K453" s="287"/>
      <c r="L453" s="287"/>
      <c r="M453" s="287"/>
      <c r="N453" s="287"/>
      <c r="O453" s="287"/>
      <c r="P453" s="287"/>
    </row>
    <row r="454" spans="1:16" s="398" customFormat="1" ht="16.5">
      <c r="A454" s="395">
        <v>450</v>
      </c>
      <c r="B454" s="409" t="s">
        <v>1244</v>
      </c>
      <c r="C454" s="396" t="s">
        <v>1245</v>
      </c>
      <c r="D454" s="410">
        <v>2001</v>
      </c>
      <c r="E454" s="396">
        <v>10</v>
      </c>
      <c r="F454" s="396" t="s">
        <v>1556</v>
      </c>
      <c r="G454" s="396">
        <v>17.8</v>
      </c>
      <c r="H454" s="397">
        <v>0.30000000000000004</v>
      </c>
      <c r="I454" s="397">
        <f t="shared" si="18"/>
        <v>3.6000000000000005</v>
      </c>
      <c r="J454" s="287"/>
      <c r="K454" s="287"/>
      <c r="L454" s="287"/>
      <c r="M454" s="287"/>
      <c r="N454" s="287"/>
      <c r="O454" s="287"/>
      <c r="P454" s="287"/>
    </row>
    <row r="455" spans="1:16" s="398" customFormat="1" ht="29.25">
      <c r="A455" s="395">
        <v>451</v>
      </c>
      <c r="B455" s="411" t="s">
        <v>1566</v>
      </c>
      <c r="C455" s="396" t="s">
        <v>1567</v>
      </c>
      <c r="D455" s="410">
        <v>2011</v>
      </c>
      <c r="E455" s="396">
        <v>10</v>
      </c>
      <c r="F455" s="396" t="s">
        <v>1330</v>
      </c>
      <c r="G455" s="396">
        <v>16.2</v>
      </c>
      <c r="H455" s="397">
        <v>0.8</v>
      </c>
      <c r="I455" s="397">
        <f t="shared" si="18"/>
        <v>9.600000000000001</v>
      </c>
      <c r="J455" s="287"/>
      <c r="K455" s="287"/>
      <c r="L455" s="287"/>
      <c r="M455" s="287"/>
      <c r="N455" s="287"/>
      <c r="O455" s="287"/>
      <c r="P455" s="287"/>
    </row>
    <row r="456" spans="1:16" s="398" customFormat="1" ht="29.25">
      <c r="A456" s="395">
        <v>452</v>
      </c>
      <c r="B456" s="411" t="s">
        <v>1566</v>
      </c>
      <c r="C456" s="396" t="s">
        <v>1567</v>
      </c>
      <c r="D456" s="410">
        <v>2011</v>
      </c>
      <c r="E456" s="396">
        <v>10</v>
      </c>
      <c r="F456" s="396" t="s">
        <v>1556</v>
      </c>
      <c r="G456" s="396">
        <v>16.2</v>
      </c>
      <c r="H456" s="397">
        <v>0.8</v>
      </c>
      <c r="I456" s="397">
        <f t="shared" si="18"/>
        <v>9.600000000000001</v>
      </c>
      <c r="J456" s="287"/>
      <c r="K456" s="287"/>
      <c r="L456" s="287"/>
      <c r="M456" s="287"/>
      <c r="N456" s="287"/>
      <c r="O456" s="287"/>
      <c r="P456" s="287"/>
    </row>
    <row r="457" spans="1:16" s="398" customFormat="1" ht="16.5">
      <c r="A457" s="395">
        <v>453</v>
      </c>
      <c r="B457" s="409" t="s">
        <v>1568</v>
      </c>
      <c r="C457" s="396" t="s">
        <v>1318</v>
      </c>
      <c r="D457" s="410">
        <v>1999</v>
      </c>
      <c r="E457" s="396">
        <v>10</v>
      </c>
      <c r="F457" s="396" t="s">
        <v>1556</v>
      </c>
      <c r="G457" s="396">
        <v>16.2</v>
      </c>
      <c r="H457" s="397">
        <v>0.8</v>
      </c>
      <c r="I457" s="397">
        <f t="shared" si="18"/>
        <v>9.600000000000001</v>
      </c>
      <c r="J457" s="287"/>
      <c r="K457" s="287"/>
      <c r="L457" s="287"/>
      <c r="M457" s="287"/>
      <c r="N457" s="287"/>
      <c r="O457" s="287"/>
      <c r="P457" s="287"/>
    </row>
    <row r="458" spans="1:16" s="398" customFormat="1" ht="29.25">
      <c r="A458" s="395">
        <v>454</v>
      </c>
      <c r="B458" s="409" t="s">
        <v>1247</v>
      </c>
      <c r="C458" s="396" t="s">
        <v>1569</v>
      </c>
      <c r="D458" s="410">
        <v>2003</v>
      </c>
      <c r="E458" s="396">
        <v>10</v>
      </c>
      <c r="F458" s="396" t="s">
        <v>1556</v>
      </c>
      <c r="G458" s="396">
        <v>17</v>
      </c>
      <c r="H458" s="397">
        <v>0.30000000000000004</v>
      </c>
      <c r="I458" s="397">
        <f t="shared" si="18"/>
        <v>3.6000000000000005</v>
      </c>
      <c r="J458" s="287"/>
      <c r="K458" s="287"/>
      <c r="L458" s="287"/>
      <c r="M458" s="287"/>
      <c r="N458" s="287"/>
      <c r="O458" s="287"/>
      <c r="P458" s="287"/>
    </row>
    <row r="459" spans="1:16" s="398" customFormat="1" ht="16.5">
      <c r="A459" s="395">
        <v>455</v>
      </c>
      <c r="B459" s="409" t="s">
        <v>1247</v>
      </c>
      <c r="C459" s="396" t="s">
        <v>1248</v>
      </c>
      <c r="D459" s="410">
        <v>2000</v>
      </c>
      <c r="E459" s="396">
        <v>10</v>
      </c>
      <c r="F459" s="396" t="s">
        <v>1556</v>
      </c>
      <c r="G459" s="396">
        <v>17</v>
      </c>
      <c r="H459" s="397">
        <v>0.30000000000000004</v>
      </c>
      <c r="I459" s="397">
        <f t="shared" si="18"/>
        <v>3.6000000000000005</v>
      </c>
      <c r="J459" s="287"/>
      <c r="K459" s="287"/>
      <c r="L459" s="287"/>
      <c r="M459" s="287"/>
      <c r="N459" s="287"/>
      <c r="O459" s="287"/>
      <c r="P459" s="287"/>
    </row>
    <row r="460" spans="1:16" s="398" customFormat="1" ht="29.25">
      <c r="A460" s="395">
        <v>456</v>
      </c>
      <c r="B460" s="409" t="s">
        <v>1279</v>
      </c>
      <c r="C460" s="396" t="s">
        <v>1570</v>
      </c>
      <c r="D460" s="410">
        <v>1992</v>
      </c>
      <c r="E460" s="396">
        <v>10</v>
      </c>
      <c r="F460" s="396" t="s">
        <v>1556</v>
      </c>
      <c r="G460" s="396">
        <v>32.2</v>
      </c>
      <c r="H460" s="397">
        <v>0.8</v>
      </c>
      <c r="I460" s="397">
        <f t="shared" si="18"/>
        <v>9.600000000000001</v>
      </c>
      <c r="J460" s="287"/>
      <c r="K460" s="287"/>
      <c r="L460" s="287"/>
      <c r="M460" s="287"/>
      <c r="N460" s="287"/>
      <c r="O460" s="287"/>
      <c r="P460" s="287"/>
    </row>
    <row r="461" spans="1:16" s="398" customFormat="1" ht="16.5">
      <c r="A461" s="395">
        <v>457</v>
      </c>
      <c r="B461" s="409" t="s">
        <v>1265</v>
      </c>
      <c r="C461" s="396" t="s">
        <v>1264</v>
      </c>
      <c r="D461" s="410">
        <v>1989</v>
      </c>
      <c r="E461" s="396">
        <v>10</v>
      </c>
      <c r="F461" s="396" t="s">
        <v>1556</v>
      </c>
      <c r="G461" s="396">
        <v>29.9</v>
      </c>
      <c r="H461" s="397">
        <v>0.8</v>
      </c>
      <c r="I461" s="397">
        <f t="shared" si="18"/>
        <v>9.600000000000001</v>
      </c>
      <c r="J461" s="287"/>
      <c r="K461" s="287"/>
      <c r="L461" s="287"/>
      <c r="M461" s="287"/>
      <c r="N461" s="287"/>
      <c r="O461" s="287"/>
      <c r="P461" s="287"/>
    </row>
    <row r="462" spans="1:16" s="398" customFormat="1" ht="29.25">
      <c r="A462" s="395">
        <v>458</v>
      </c>
      <c r="B462" s="409" t="s">
        <v>1571</v>
      </c>
      <c r="C462" s="396" t="s">
        <v>1572</v>
      </c>
      <c r="D462" s="410">
        <v>1992</v>
      </c>
      <c r="E462" s="396">
        <v>10</v>
      </c>
      <c r="F462" s="396" t="s">
        <v>1556</v>
      </c>
      <c r="G462" s="396">
        <v>32.2</v>
      </c>
      <c r="H462" s="397">
        <v>0.8</v>
      </c>
      <c r="I462" s="397">
        <f t="shared" si="18"/>
        <v>9.600000000000001</v>
      </c>
      <c r="J462" s="287"/>
      <c r="K462" s="287"/>
      <c r="L462" s="287"/>
      <c r="M462" s="287"/>
      <c r="N462" s="287"/>
      <c r="O462" s="287"/>
      <c r="P462" s="287"/>
    </row>
    <row r="463" spans="1:16" s="398" customFormat="1" ht="16.5">
      <c r="A463" s="395">
        <v>459</v>
      </c>
      <c r="B463" s="409" t="s">
        <v>1265</v>
      </c>
      <c r="C463" s="396" t="s">
        <v>1321</v>
      </c>
      <c r="D463" s="410">
        <v>1991</v>
      </c>
      <c r="E463" s="396">
        <v>10</v>
      </c>
      <c r="F463" s="396" t="s">
        <v>1556</v>
      </c>
      <c r="G463" s="396">
        <v>29.9</v>
      </c>
      <c r="H463" s="397">
        <v>0.8</v>
      </c>
      <c r="I463" s="397">
        <f t="shared" si="18"/>
        <v>9.600000000000001</v>
      </c>
      <c r="J463" s="287"/>
      <c r="K463" s="287"/>
      <c r="L463" s="287"/>
      <c r="M463" s="287"/>
      <c r="N463" s="287"/>
      <c r="O463" s="287"/>
      <c r="P463" s="287"/>
    </row>
    <row r="464" spans="1:16" s="398" customFormat="1" ht="16.5">
      <c r="A464" s="395">
        <v>460</v>
      </c>
      <c r="B464" s="409" t="s">
        <v>1310</v>
      </c>
      <c r="C464" s="396" t="s">
        <v>1317</v>
      </c>
      <c r="D464" s="410">
        <v>1990</v>
      </c>
      <c r="E464" s="396">
        <v>10</v>
      </c>
      <c r="F464" s="396" t="s">
        <v>1556</v>
      </c>
      <c r="G464" s="396">
        <v>29.5</v>
      </c>
      <c r="H464" s="397">
        <v>0.8</v>
      </c>
      <c r="I464" s="397">
        <f t="shared" si="18"/>
        <v>9.600000000000001</v>
      </c>
      <c r="J464" s="287"/>
      <c r="K464" s="287"/>
      <c r="L464" s="287"/>
      <c r="M464" s="287"/>
      <c r="N464" s="287"/>
      <c r="O464" s="287"/>
      <c r="P464" s="287"/>
    </row>
    <row r="465" spans="1:16" s="398" customFormat="1" ht="16.5">
      <c r="A465" s="395">
        <v>461</v>
      </c>
      <c r="B465" s="409" t="s">
        <v>1573</v>
      </c>
      <c r="C465" s="396" t="s">
        <v>1267</v>
      </c>
      <c r="D465" s="410">
        <v>1977</v>
      </c>
      <c r="E465" s="396">
        <v>10</v>
      </c>
      <c r="F465" s="396" t="s">
        <v>1556</v>
      </c>
      <c r="G465" s="396"/>
      <c r="H465" s="397">
        <v>0.30000000000000004</v>
      </c>
      <c r="I465" s="397">
        <f t="shared" si="18"/>
        <v>3.6000000000000005</v>
      </c>
      <c r="J465" s="287"/>
      <c r="K465" s="287"/>
      <c r="L465" s="287"/>
      <c r="M465" s="287"/>
      <c r="N465" s="287"/>
      <c r="O465" s="287"/>
      <c r="P465" s="287"/>
    </row>
    <row r="466" spans="1:16" s="398" customFormat="1" ht="16.5">
      <c r="A466" s="395">
        <v>462</v>
      </c>
      <c r="B466" s="409" t="s">
        <v>1574</v>
      </c>
      <c r="C466" s="396" t="s">
        <v>1267</v>
      </c>
      <c r="D466" s="410">
        <v>1992</v>
      </c>
      <c r="E466" s="396">
        <v>10</v>
      </c>
      <c r="F466" s="396" t="s">
        <v>1556</v>
      </c>
      <c r="G466" s="396"/>
      <c r="H466" s="397">
        <v>0.30000000000000004</v>
      </c>
      <c r="I466" s="397">
        <f t="shared" si="18"/>
        <v>3.6000000000000005</v>
      </c>
      <c r="J466" s="287"/>
      <c r="K466" s="287"/>
      <c r="L466" s="287"/>
      <c r="M466" s="287"/>
      <c r="N466" s="287"/>
      <c r="O466" s="287"/>
      <c r="P466" s="287"/>
    </row>
    <row r="467" spans="1:16" s="398" customFormat="1" ht="16.5">
      <c r="A467" s="395">
        <v>463</v>
      </c>
      <c r="B467" s="409" t="s">
        <v>1336</v>
      </c>
      <c r="C467" s="396" t="s">
        <v>1267</v>
      </c>
      <c r="D467" s="410">
        <v>1982</v>
      </c>
      <c r="E467" s="396">
        <v>10</v>
      </c>
      <c r="F467" s="396" t="s">
        <v>1556</v>
      </c>
      <c r="G467" s="396"/>
      <c r="H467" s="397">
        <v>0.30000000000000004</v>
      </c>
      <c r="I467" s="397">
        <f t="shared" si="18"/>
        <v>3.6000000000000005</v>
      </c>
      <c r="J467" s="287"/>
      <c r="K467" s="287"/>
      <c r="L467" s="287"/>
      <c r="M467" s="287"/>
      <c r="N467" s="287"/>
      <c r="O467" s="287"/>
      <c r="P467" s="287"/>
    </row>
    <row r="468" spans="1:16" s="398" customFormat="1" ht="16.5">
      <c r="A468" s="395">
        <v>464</v>
      </c>
      <c r="B468" s="409" t="s">
        <v>1575</v>
      </c>
      <c r="C468" s="396" t="s">
        <v>1267</v>
      </c>
      <c r="D468" s="410">
        <v>1970</v>
      </c>
      <c r="E468" s="396">
        <v>10</v>
      </c>
      <c r="F468" s="396" t="s">
        <v>1556</v>
      </c>
      <c r="G468" s="396"/>
      <c r="H468" s="397">
        <v>0.30000000000000004</v>
      </c>
      <c r="I468" s="397">
        <f t="shared" si="18"/>
        <v>3.6000000000000005</v>
      </c>
      <c r="J468" s="287"/>
      <c r="K468" s="287"/>
      <c r="L468" s="287"/>
      <c r="M468" s="287"/>
      <c r="N468" s="287"/>
      <c r="O468" s="287"/>
      <c r="P468" s="287"/>
    </row>
    <row r="469" spans="1:16" s="398" customFormat="1" ht="16.5">
      <c r="A469" s="395">
        <v>465</v>
      </c>
      <c r="B469" s="409" t="s">
        <v>1575</v>
      </c>
      <c r="C469" s="396" t="s">
        <v>1267</v>
      </c>
      <c r="D469" s="410">
        <v>1970</v>
      </c>
      <c r="E469" s="396">
        <v>10</v>
      </c>
      <c r="F469" s="396" t="s">
        <v>1556</v>
      </c>
      <c r="G469" s="396"/>
      <c r="H469" s="397">
        <v>0.30000000000000004</v>
      </c>
      <c r="I469" s="397">
        <f t="shared" si="18"/>
        <v>3.6000000000000005</v>
      </c>
      <c r="J469" s="287"/>
      <c r="K469" s="287"/>
      <c r="L469" s="287"/>
      <c r="M469" s="287"/>
      <c r="N469" s="287"/>
      <c r="O469" s="287"/>
      <c r="P469" s="287"/>
    </row>
    <row r="470" spans="1:16" s="398" customFormat="1" ht="16.5">
      <c r="A470" s="395">
        <v>466</v>
      </c>
      <c r="B470" s="409" t="s">
        <v>1269</v>
      </c>
      <c r="C470" s="396" t="s">
        <v>1270</v>
      </c>
      <c r="D470" s="410">
        <v>1987</v>
      </c>
      <c r="E470" s="396">
        <v>10</v>
      </c>
      <c r="F470" s="396" t="s">
        <v>1556</v>
      </c>
      <c r="G470" s="396">
        <v>15.5</v>
      </c>
      <c r="H470" s="397">
        <v>0.65</v>
      </c>
      <c r="I470" s="397">
        <f t="shared" si="18"/>
        <v>7.800000000000001</v>
      </c>
      <c r="J470" s="287"/>
      <c r="K470" s="287"/>
      <c r="L470" s="287"/>
      <c r="M470" s="287"/>
      <c r="N470" s="287"/>
      <c r="O470" s="287"/>
      <c r="P470" s="287"/>
    </row>
    <row r="471" spans="1:16" s="398" customFormat="1" ht="42.75">
      <c r="A471" s="395">
        <v>467</v>
      </c>
      <c r="B471" s="409" t="s">
        <v>1576</v>
      </c>
      <c r="C471" s="396" t="s">
        <v>1362</v>
      </c>
      <c r="D471" s="410">
        <v>2007</v>
      </c>
      <c r="E471" s="396">
        <v>10</v>
      </c>
      <c r="F471" s="396" t="s">
        <v>1556</v>
      </c>
      <c r="G471" s="396">
        <v>15.5</v>
      </c>
      <c r="H471" s="397">
        <v>0.65</v>
      </c>
      <c r="I471" s="397">
        <f t="shared" si="18"/>
        <v>7.800000000000001</v>
      </c>
      <c r="J471" s="287"/>
      <c r="K471" s="287"/>
      <c r="L471" s="287"/>
      <c r="M471" s="287"/>
      <c r="N471" s="287"/>
      <c r="O471" s="287"/>
      <c r="P471" s="287"/>
    </row>
    <row r="472" spans="1:16" s="398" customFormat="1" ht="16.5">
      <c r="A472" s="395">
        <v>468</v>
      </c>
      <c r="B472" s="409" t="s">
        <v>1577</v>
      </c>
      <c r="C472" s="396" t="s">
        <v>1578</v>
      </c>
      <c r="D472" s="410">
        <v>1986</v>
      </c>
      <c r="E472" s="396">
        <v>10</v>
      </c>
      <c r="F472" s="396" t="s">
        <v>1556</v>
      </c>
      <c r="G472" s="396">
        <v>15.5</v>
      </c>
      <c r="H472" s="397">
        <v>0.65</v>
      </c>
      <c r="I472" s="397">
        <f t="shared" si="18"/>
        <v>7.800000000000001</v>
      </c>
      <c r="J472" s="287"/>
      <c r="K472" s="287"/>
      <c r="L472" s="287"/>
      <c r="M472" s="287"/>
      <c r="N472" s="287"/>
      <c r="O472" s="287"/>
      <c r="P472" s="287"/>
    </row>
    <row r="473" spans="1:16" s="403" customFormat="1" ht="16.5">
      <c r="A473" s="395">
        <v>469</v>
      </c>
      <c r="B473" s="409" t="s">
        <v>1269</v>
      </c>
      <c r="C473" s="396" t="s">
        <v>1270</v>
      </c>
      <c r="D473" s="410">
        <v>2010</v>
      </c>
      <c r="E473" s="410">
        <v>10</v>
      </c>
      <c r="F473" s="396" t="s">
        <v>1556</v>
      </c>
      <c r="G473" s="396">
        <v>15.5</v>
      </c>
      <c r="H473" s="397">
        <v>0.65</v>
      </c>
      <c r="I473" s="397">
        <f t="shared" si="18"/>
        <v>7.800000000000001</v>
      </c>
      <c r="J473" s="410"/>
      <c r="K473" s="404"/>
      <c r="L473" s="404"/>
      <c r="M473" s="404"/>
      <c r="N473" s="404"/>
      <c r="O473" s="404"/>
      <c r="P473" s="404"/>
    </row>
    <row r="474" spans="1:16" s="398" customFormat="1" ht="16.5">
      <c r="A474" s="395">
        <v>470</v>
      </c>
      <c r="B474" s="409" t="s">
        <v>1579</v>
      </c>
      <c r="C474" s="396" t="s">
        <v>1270</v>
      </c>
      <c r="D474" s="410">
        <v>1986</v>
      </c>
      <c r="E474" s="396">
        <v>10</v>
      </c>
      <c r="F474" s="396" t="s">
        <v>1556</v>
      </c>
      <c r="G474" s="396">
        <v>7.3</v>
      </c>
      <c r="H474" s="408">
        <v>0.4</v>
      </c>
      <c r="I474" s="405">
        <f t="shared" si="18"/>
        <v>4.800000000000001</v>
      </c>
      <c r="J474" s="287"/>
      <c r="K474" s="287"/>
      <c r="L474" s="287"/>
      <c r="M474" s="287"/>
      <c r="N474" s="287"/>
      <c r="O474" s="287"/>
      <c r="P474" s="287"/>
    </row>
    <row r="475" spans="1:16" s="398" customFormat="1" ht="16.5">
      <c r="A475" s="395">
        <v>471</v>
      </c>
      <c r="B475" s="409" t="s">
        <v>1298</v>
      </c>
      <c r="C475" s="410" t="s">
        <v>1236</v>
      </c>
      <c r="D475" s="410">
        <v>2003</v>
      </c>
      <c r="E475" s="396">
        <v>10</v>
      </c>
      <c r="F475" s="396" t="s">
        <v>1580</v>
      </c>
      <c r="G475" s="410">
        <v>11.58</v>
      </c>
      <c r="H475" s="397">
        <v>0.45</v>
      </c>
      <c r="I475" s="397">
        <f t="shared" si="18"/>
        <v>5.4</v>
      </c>
      <c r="J475" s="287"/>
      <c r="K475" s="287"/>
      <c r="L475" s="287"/>
      <c r="M475" s="287"/>
      <c r="N475" s="287"/>
      <c r="O475" s="287"/>
      <c r="P475" s="287"/>
    </row>
    <row r="476" spans="1:16" s="398" customFormat="1" ht="16.5">
      <c r="A476" s="395">
        <v>472</v>
      </c>
      <c r="B476" s="409" t="s">
        <v>1497</v>
      </c>
      <c r="C476" s="410" t="s">
        <v>1236</v>
      </c>
      <c r="D476" s="410">
        <v>2003</v>
      </c>
      <c r="E476" s="396">
        <v>10</v>
      </c>
      <c r="F476" s="396" t="s">
        <v>1580</v>
      </c>
      <c r="G476" s="410">
        <v>10.65</v>
      </c>
      <c r="H476" s="397">
        <v>0.45</v>
      </c>
      <c r="I476" s="397">
        <f t="shared" si="18"/>
        <v>5.4</v>
      </c>
      <c r="J476" s="287"/>
      <c r="K476" s="287"/>
      <c r="L476" s="287"/>
      <c r="M476" s="287"/>
      <c r="N476" s="287"/>
      <c r="O476" s="287"/>
      <c r="P476" s="287"/>
    </row>
    <row r="477" spans="1:16" s="398" customFormat="1" ht="16.5">
      <c r="A477" s="395">
        <v>473</v>
      </c>
      <c r="B477" s="409" t="s">
        <v>1298</v>
      </c>
      <c r="C477" s="410" t="s">
        <v>1236</v>
      </c>
      <c r="D477" s="410">
        <v>2009</v>
      </c>
      <c r="E477" s="396"/>
      <c r="F477" s="396" t="s">
        <v>1580</v>
      </c>
      <c r="G477" s="410">
        <v>11.58</v>
      </c>
      <c r="H477" s="397">
        <v>0.45</v>
      </c>
      <c r="I477" s="397">
        <f t="shared" si="18"/>
        <v>5.4</v>
      </c>
      <c r="J477" s="287"/>
      <c r="K477" s="287"/>
      <c r="L477" s="287"/>
      <c r="M477" s="287"/>
      <c r="N477" s="287"/>
      <c r="O477" s="287"/>
      <c r="P477" s="287"/>
    </row>
    <row r="478" spans="1:16" s="398" customFormat="1" ht="16.5">
      <c r="A478" s="395">
        <v>474</v>
      </c>
      <c r="B478" s="409" t="s">
        <v>1298</v>
      </c>
      <c r="C478" s="410" t="s">
        <v>1236</v>
      </c>
      <c r="D478" s="410">
        <v>1992</v>
      </c>
      <c r="E478" s="396">
        <v>10</v>
      </c>
      <c r="F478" s="396" t="s">
        <v>1580</v>
      </c>
      <c r="G478" s="410">
        <v>9.4</v>
      </c>
      <c r="H478" s="397">
        <v>0.45</v>
      </c>
      <c r="I478" s="397">
        <f t="shared" si="18"/>
        <v>5.4</v>
      </c>
      <c r="J478" s="287"/>
      <c r="K478" s="287"/>
      <c r="L478" s="287"/>
      <c r="M478" s="287"/>
      <c r="N478" s="287"/>
      <c r="O478" s="287"/>
      <c r="P478" s="287"/>
    </row>
    <row r="479" spans="1:16" s="398" customFormat="1" ht="16.5">
      <c r="A479" s="395">
        <v>475</v>
      </c>
      <c r="B479" s="409" t="s">
        <v>1581</v>
      </c>
      <c r="C479" s="410" t="s">
        <v>1236</v>
      </c>
      <c r="D479" s="410">
        <v>2001</v>
      </c>
      <c r="E479" s="396">
        <v>10</v>
      </c>
      <c r="F479" s="396" t="s">
        <v>1580</v>
      </c>
      <c r="G479" s="410">
        <v>7.85</v>
      </c>
      <c r="H479" s="397">
        <v>0.4</v>
      </c>
      <c r="I479" s="397">
        <f t="shared" si="18"/>
        <v>4.800000000000001</v>
      </c>
      <c r="J479" s="287"/>
      <c r="K479" s="287"/>
      <c r="L479" s="287"/>
      <c r="M479" s="287"/>
      <c r="N479" s="287"/>
      <c r="O479" s="287"/>
      <c r="P479" s="287"/>
    </row>
    <row r="480" spans="1:16" s="398" customFormat="1" ht="16.5">
      <c r="A480" s="395">
        <v>476</v>
      </c>
      <c r="B480" s="409" t="s">
        <v>1301</v>
      </c>
      <c r="C480" s="410" t="s">
        <v>1236</v>
      </c>
      <c r="D480" s="410">
        <v>2001</v>
      </c>
      <c r="E480" s="396">
        <v>10</v>
      </c>
      <c r="F480" s="396" t="s">
        <v>1580</v>
      </c>
      <c r="G480" s="410">
        <v>7.85</v>
      </c>
      <c r="H480" s="397">
        <v>0.4</v>
      </c>
      <c r="I480" s="397">
        <f t="shared" si="18"/>
        <v>4.800000000000001</v>
      </c>
      <c r="J480" s="287"/>
      <c r="K480" s="287"/>
      <c r="L480" s="287"/>
      <c r="M480" s="287"/>
      <c r="N480" s="287"/>
      <c r="O480" s="287"/>
      <c r="P480" s="287"/>
    </row>
    <row r="481" spans="1:16" s="403" customFormat="1" ht="16.5">
      <c r="A481" s="395">
        <v>477</v>
      </c>
      <c r="B481" s="409" t="s">
        <v>1244</v>
      </c>
      <c r="C481" s="410" t="s">
        <v>1245</v>
      </c>
      <c r="D481" s="410">
        <v>1995</v>
      </c>
      <c r="E481" s="396">
        <v>10</v>
      </c>
      <c r="F481" s="396" t="s">
        <v>1580</v>
      </c>
      <c r="G481" s="410">
        <v>21.54</v>
      </c>
      <c r="H481" s="397">
        <v>0.30000000000000004</v>
      </c>
      <c r="I481" s="397">
        <f t="shared" si="18"/>
        <v>3.6000000000000005</v>
      </c>
      <c r="J481" s="287"/>
      <c r="K481" s="287"/>
      <c r="L481" s="287"/>
      <c r="M481" s="287"/>
      <c r="N481" s="287"/>
      <c r="O481" s="287"/>
      <c r="P481" s="287"/>
    </row>
    <row r="482" spans="1:16" s="403" customFormat="1" ht="16.5">
      <c r="A482" s="395">
        <v>478</v>
      </c>
      <c r="B482" s="409" t="s">
        <v>1244</v>
      </c>
      <c r="C482" s="410" t="s">
        <v>1245</v>
      </c>
      <c r="D482" s="410">
        <v>2001</v>
      </c>
      <c r="E482" s="396">
        <v>10</v>
      </c>
      <c r="F482" s="396" t="s">
        <v>1580</v>
      </c>
      <c r="G482" s="410">
        <v>20.83</v>
      </c>
      <c r="H482" s="397">
        <v>0.30000000000000004</v>
      </c>
      <c r="I482" s="397">
        <f t="shared" si="18"/>
        <v>3.6000000000000005</v>
      </c>
      <c r="J482" s="287"/>
      <c r="K482" s="287"/>
      <c r="L482" s="287"/>
      <c r="M482" s="287"/>
      <c r="N482" s="287"/>
      <c r="O482" s="287"/>
      <c r="P482" s="287"/>
    </row>
    <row r="483" spans="1:16" s="403" customFormat="1" ht="16.5">
      <c r="A483" s="395">
        <v>479</v>
      </c>
      <c r="B483" s="409" t="s">
        <v>1582</v>
      </c>
      <c r="C483" s="410" t="s">
        <v>1371</v>
      </c>
      <c r="D483" s="410">
        <v>1991</v>
      </c>
      <c r="E483" s="396">
        <v>10</v>
      </c>
      <c r="F483" s="396" t="s">
        <v>1580</v>
      </c>
      <c r="G483" s="410">
        <v>30</v>
      </c>
      <c r="H483" s="397">
        <v>0.45</v>
      </c>
      <c r="I483" s="397">
        <f t="shared" si="18"/>
        <v>5.4</v>
      </c>
      <c r="J483" s="287"/>
      <c r="K483" s="287"/>
      <c r="L483" s="287"/>
      <c r="M483" s="287"/>
      <c r="N483" s="287"/>
      <c r="O483" s="287"/>
      <c r="P483" s="287"/>
    </row>
    <row r="484" spans="1:16" s="403" customFormat="1" ht="16.5">
      <c r="A484" s="395">
        <v>480</v>
      </c>
      <c r="B484" s="409" t="s">
        <v>1247</v>
      </c>
      <c r="C484" s="410" t="s">
        <v>1583</v>
      </c>
      <c r="D484" s="410">
        <v>2001</v>
      </c>
      <c r="E484" s="396">
        <v>10</v>
      </c>
      <c r="F484" s="396" t="s">
        <v>1580</v>
      </c>
      <c r="G484" s="410">
        <v>19.89</v>
      </c>
      <c r="H484" s="397">
        <v>0.30000000000000004</v>
      </c>
      <c r="I484" s="397">
        <f t="shared" si="18"/>
        <v>3.6000000000000005</v>
      </c>
      <c r="J484" s="287"/>
      <c r="K484" s="287"/>
      <c r="L484" s="287"/>
      <c r="M484" s="287"/>
      <c r="N484" s="287"/>
      <c r="O484" s="287"/>
      <c r="P484" s="287"/>
    </row>
    <row r="485" spans="1:16" s="403" customFormat="1" ht="16.5">
      <c r="A485" s="395">
        <v>481</v>
      </c>
      <c r="B485" s="409" t="s">
        <v>1247</v>
      </c>
      <c r="C485" s="410" t="s">
        <v>1583</v>
      </c>
      <c r="D485" s="410">
        <v>2003</v>
      </c>
      <c r="E485" s="396">
        <v>10</v>
      </c>
      <c r="F485" s="396" t="s">
        <v>1580</v>
      </c>
      <c r="G485" s="410">
        <v>19.89</v>
      </c>
      <c r="H485" s="397">
        <v>0.30000000000000004</v>
      </c>
      <c r="I485" s="397">
        <f t="shared" si="18"/>
        <v>3.6000000000000005</v>
      </c>
      <c r="J485" s="287"/>
      <c r="K485" s="287"/>
      <c r="L485" s="287"/>
      <c r="M485" s="287"/>
      <c r="N485" s="287"/>
      <c r="O485" s="287"/>
      <c r="P485" s="287"/>
    </row>
    <row r="486" spans="1:16" s="403" customFormat="1" ht="16.5">
      <c r="A486" s="395">
        <v>482</v>
      </c>
      <c r="B486" s="409" t="s">
        <v>1247</v>
      </c>
      <c r="C486" s="410" t="s">
        <v>1583</v>
      </c>
      <c r="D486" s="410">
        <v>2003</v>
      </c>
      <c r="E486" s="396">
        <v>10</v>
      </c>
      <c r="F486" s="396" t="s">
        <v>1580</v>
      </c>
      <c r="G486" s="410">
        <v>19.89</v>
      </c>
      <c r="H486" s="397">
        <v>0.30000000000000004</v>
      </c>
      <c r="I486" s="397">
        <f t="shared" si="18"/>
        <v>3.6000000000000005</v>
      </c>
      <c r="J486" s="287"/>
      <c r="K486" s="287"/>
      <c r="L486" s="287"/>
      <c r="M486" s="287"/>
      <c r="N486" s="287"/>
      <c r="O486" s="287"/>
      <c r="P486" s="287"/>
    </row>
    <row r="487" spans="1:16" s="403" customFormat="1" ht="16.5">
      <c r="A487" s="395">
        <v>483</v>
      </c>
      <c r="B487" s="409" t="s">
        <v>1559</v>
      </c>
      <c r="C487" s="410" t="s">
        <v>1584</v>
      </c>
      <c r="D487" s="410">
        <v>1998</v>
      </c>
      <c r="E487" s="396">
        <v>10</v>
      </c>
      <c r="F487" s="396" t="s">
        <v>1580</v>
      </c>
      <c r="G487" s="410">
        <v>19.76</v>
      </c>
      <c r="H487" s="397">
        <v>0.30000000000000004</v>
      </c>
      <c r="I487" s="397">
        <f t="shared" si="18"/>
        <v>3.6000000000000005</v>
      </c>
      <c r="J487" s="287"/>
      <c r="K487" s="287"/>
      <c r="L487" s="287"/>
      <c r="M487" s="287"/>
      <c r="N487" s="287"/>
      <c r="O487" s="287"/>
      <c r="P487" s="287"/>
    </row>
    <row r="488" spans="1:16" s="403" customFormat="1" ht="16.5">
      <c r="A488" s="395">
        <v>484</v>
      </c>
      <c r="B488" s="409" t="s">
        <v>1247</v>
      </c>
      <c r="C488" s="410" t="s">
        <v>1583</v>
      </c>
      <c r="D488" s="410">
        <v>2005</v>
      </c>
      <c r="E488" s="396">
        <v>10</v>
      </c>
      <c r="F488" s="396" t="s">
        <v>1580</v>
      </c>
      <c r="G488" s="410">
        <v>19.55</v>
      </c>
      <c r="H488" s="397">
        <v>0.30000000000000004</v>
      </c>
      <c r="I488" s="397">
        <f t="shared" si="18"/>
        <v>3.6000000000000005</v>
      </c>
      <c r="J488" s="287"/>
      <c r="K488" s="287"/>
      <c r="L488" s="287"/>
      <c r="M488" s="287"/>
      <c r="N488" s="287"/>
      <c r="O488" s="287"/>
      <c r="P488" s="287"/>
    </row>
    <row r="489" spans="1:16" s="403" customFormat="1" ht="16.5">
      <c r="A489" s="395">
        <v>485</v>
      </c>
      <c r="B489" s="409" t="s">
        <v>1250</v>
      </c>
      <c r="C489" s="410" t="s">
        <v>1371</v>
      </c>
      <c r="D489" s="410">
        <v>2005</v>
      </c>
      <c r="E489" s="396">
        <v>10</v>
      </c>
      <c r="F489" s="396" t="s">
        <v>1580</v>
      </c>
      <c r="G489" s="410">
        <v>19.3</v>
      </c>
      <c r="H489" s="397">
        <v>0.8</v>
      </c>
      <c r="I489" s="397">
        <f t="shared" si="18"/>
        <v>9.600000000000001</v>
      </c>
      <c r="J489" s="287"/>
      <c r="K489" s="287"/>
      <c r="L489" s="287"/>
      <c r="M489" s="287"/>
      <c r="N489" s="287"/>
      <c r="O489" s="287"/>
      <c r="P489" s="287"/>
    </row>
    <row r="490" spans="1:16" s="403" customFormat="1" ht="16.5">
      <c r="A490" s="395">
        <v>486</v>
      </c>
      <c r="B490" s="409" t="s">
        <v>1585</v>
      </c>
      <c r="C490" s="410" t="s">
        <v>1586</v>
      </c>
      <c r="D490" s="410">
        <v>1992</v>
      </c>
      <c r="E490" s="396">
        <v>10</v>
      </c>
      <c r="F490" s="396" t="s">
        <v>1580</v>
      </c>
      <c r="G490" s="410">
        <v>30</v>
      </c>
      <c r="H490" s="397">
        <v>0.8</v>
      </c>
      <c r="I490" s="397">
        <f t="shared" si="18"/>
        <v>9.600000000000001</v>
      </c>
      <c r="J490" s="287"/>
      <c r="K490" s="287"/>
      <c r="L490" s="287"/>
      <c r="M490" s="287"/>
      <c r="N490" s="287"/>
      <c r="O490" s="287"/>
      <c r="P490" s="287"/>
    </row>
    <row r="491" spans="1:16" s="403" customFormat="1" ht="16.5">
      <c r="A491" s="395">
        <v>487</v>
      </c>
      <c r="B491" s="409" t="s">
        <v>1512</v>
      </c>
      <c r="C491" s="410" t="s">
        <v>1397</v>
      </c>
      <c r="D491" s="410">
        <v>1988</v>
      </c>
      <c r="E491" s="396">
        <v>10</v>
      </c>
      <c r="F491" s="396" t="s">
        <v>1580</v>
      </c>
      <c r="G491" s="410">
        <v>31</v>
      </c>
      <c r="H491" s="397">
        <v>0.65</v>
      </c>
      <c r="I491" s="397">
        <f t="shared" si="18"/>
        <v>7.800000000000001</v>
      </c>
      <c r="J491" s="287"/>
      <c r="K491" s="287"/>
      <c r="L491" s="287"/>
      <c r="M491" s="287"/>
      <c r="N491" s="287"/>
      <c r="O491" s="287"/>
      <c r="P491" s="287"/>
    </row>
    <row r="492" spans="1:16" s="403" customFormat="1" ht="16.5">
      <c r="A492" s="395">
        <v>488</v>
      </c>
      <c r="B492" s="409" t="s">
        <v>1587</v>
      </c>
      <c r="C492" s="410" t="s">
        <v>1317</v>
      </c>
      <c r="D492" s="410">
        <v>1989</v>
      </c>
      <c r="E492" s="396">
        <v>10</v>
      </c>
      <c r="F492" s="396" t="s">
        <v>1580</v>
      </c>
      <c r="G492" s="410">
        <v>37</v>
      </c>
      <c r="H492" s="397">
        <v>0.65</v>
      </c>
      <c r="I492" s="397">
        <f t="shared" si="18"/>
        <v>7.800000000000001</v>
      </c>
      <c r="J492" s="287"/>
      <c r="K492" s="287"/>
      <c r="L492" s="287"/>
      <c r="M492" s="287"/>
      <c r="N492" s="287"/>
      <c r="O492" s="287"/>
      <c r="P492" s="287"/>
    </row>
    <row r="493" spans="1:16" s="403" customFormat="1" ht="16.5">
      <c r="A493" s="395">
        <v>489</v>
      </c>
      <c r="B493" s="409" t="s">
        <v>1281</v>
      </c>
      <c r="C493" s="410" t="s">
        <v>1588</v>
      </c>
      <c r="D493" s="410">
        <v>1992</v>
      </c>
      <c r="E493" s="396">
        <v>10</v>
      </c>
      <c r="F493" s="396" t="s">
        <v>1580</v>
      </c>
      <c r="G493" s="396">
        <v>32.7</v>
      </c>
      <c r="H493" s="397">
        <v>0.8</v>
      </c>
      <c r="I493" s="397">
        <f t="shared" si="18"/>
        <v>9.600000000000001</v>
      </c>
      <c r="J493" s="287"/>
      <c r="K493" s="287"/>
      <c r="L493" s="287"/>
      <c r="M493" s="287"/>
      <c r="N493" s="287"/>
      <c r="O493" s="287"/>
      <c r="P493" s="287"/>
    </row>
    <row r="494" spans="1:16" s="403" customFormat="1" ht="16.5">
      <c r="A494" s="395">
        <v>490</v>
      </c>
      <c r="B494" s="409" t="s">
        <v>1281</v>
      </c>
      <c r="C494" s="410" t="s">
        <v>1589</v>
      </c>
      <c r="D494" s="410">
        <v>1993</v>
      </c>
      <c r="E494" s="396">
        <v>10</v>
      </c>
      <c r="F494" s="396" t="s">
        <v>1580</v>
      </c>
      <c r="G494" s="396">
        <v>32.7</v>
      </c>
      <c r="H494" s="397">
        <v>0.8</v>
      </c>
      <c r="I494" s="397">
        <f t="shared" si="18"/>
        <v>9.600000000000001</v>
      </c>
      <c r="J494" s="287"/>
      <c r="K494" s="287"/>
      <c r="L494" s="287"/>
      <c r="M494" s="287"/>
      <c r="N494" s="287"/>
      <c r="O494" s="287"/>
      <c r="P494" s="287"/>
    </row>
    <row r="495" spans="1:16" s="403" customFormat="1" ht="16.5">
      <c r="A495" s="395">
        <v>491</v>
      </c>
      <c r="B495" s="409" t="s">
        <v>1590</v>
      </c>
      <c r="C495" s="410" t="s">
        <v>1591</v>
      </c>
      <c r="D495" s="410">
        <v>2003</v>
      </c>
      <c r="E495" s="396">
        <v>10</v>
      </c>
      <c r="F495" s="396" t="s">
        <v>1580</v>
      </c>
      <c r="G495" s="396">
        <v>28</v>
      </c>
      <c r="H495" s="397">
        <v>0.8</v>
      </c>
      <c r="I495" s="397">
        <f t="shared" si="18"/>
        <v>9.600000000000001</v>
      </c>
      <c r="J495" s="287"/>
      <c r="K495" s="287"/>
      <c r="L495" s="287"/>
      <c r="M495" s="287"/>
      <c r="N495" s="287"/>
      <c r="O495" s="287"/>
      <c r="P495" s="287"/>
    </row>
    <row r="496" spans="1:16" s="403" customFormat="1" ht="16.5">
      <c r="A496" s="395">
        <v>492</v>
      </c>
      <c r="B496" s="409" t="s">
        <v>1251</v>
      </c>
      <c r="C496" s="410" t="s">
        <v>1591</v>
      </c>
      <c r="D496" s="410">
        <v>1985</v>
      </c>
      <c r="E496" s="396">
        <v>10</v>
      </c>
      <c r="F496" s="396" t="s">
        <v>1580</v>
      </c>
      <c r="G496" s="396">
        <v>22</v>
      </c>
      <c r="H496" s="397">
        <v>0.8</v>
      </c>
      <c r="I496" s="397">
        <f t="shared" si="18"/>
        <v>9.600000000000001</v>
      </c>
      <c r="J496" s="287"/>
      <c r="K496" s="287"/>
      <c r="L496" s="287"/>
      <c r="M496" s="287"/>
      <c r="N496" s="287"/>
      <c r="O496" s="287"/>
      <c r="P496" s="287"/>
    </row>
    <row r="497" spans="1:16" s="403" customFormat="1" ht="16.5">
      <c r="A497" s="395">
        <v>493</v>
      </c>
      <c r="B497" s="409" t="s">
        <v>1592</v>
      </c>
      <c r="C497" s="410" t="s">
        <v>1591</v>
      </c>
      <c r="D497" s="410">
        <v>1970</v>
      </c>
      <c r="E497" s="396">
        <v>10</v>
      </c>
      <c r="F497" s="396" t="s">
        <v>1580</v>
      </c>
      <c r="G497" s="396">
        <v>22</v>
      </c>
      <c r="H497" s="397">
        <v>0.8</v>
      </c>
      <c r="I497" s="397">
        <f t="shared" si="18"/>
        <v>9.600000000000001</v>
      </c>
      <c r="J497" s="287"/>
      <c r="K497" s="287"/>
      <c r="L497" s="287"/>
      <c r="M497" s="287"/>
      <c r="N497" s="287"/>
      <c r="O497" s="287"/>
      <c r="P497" s="287"/>
    </row>
    <row r="498" spans="1:16" s="403" customFormat="1" ht="16.5">
      <c r="A498" s="395">
        <v>494</v>
      </c>
      <c r="B498" s="395" t="s">
        <v>1310</v>
      </c>
      <c r="C498" s="396" t="s">
        <v>1317</v>
      </c>
      <c r="D498" s="396">
        <v>1988</v>
      </c>
      <c r="E498" s="396">
        <v>10</v>
      </c>
      <c r="F498" s="396" t="s">
        <v>1580</v>
      </c>
      <c r="G498" s="396">
        <v>16</v>
      </c>
      <c r="H498" s="397">
        <v>0.8</v>
      </c>
      <c r="I498" s="397">
        <f t="shared" si="18"/>
        <v>9.600000000000001</v>
      </c>
      <c r="J498" s="287"/>
      <c r="K498" s="287"/>
      <c r="L498" s="287"/>
      <c r="M498" s="287"/>
      <c r="N498" s="287"/>
      <c r="O498" s="287"/>
      <c r="P498" s="287"/>
    </row>
    <row r="499" spans="1:16" s="403" customFormat="1" ht="16.5">
      <c r="A499" s="395">
        <v>495</v>
      </c>
      <c r="B499" s="409" t="s">
        <v>1265</v>
      </c>
      <c r="C499" s="410" t="s">
        <v>1384</v>
      </c>
      <c r="D499" s="410">
        <v>1990</v>
      </c>
      <c r="E499" s="396">
        <v>10</v>
      </c>
      <c r="F499" s="396" t="s">
        <v>1580</v>
      </c>
      <c r="G499" s="396">
        <v>26</v>
      </c>
      <c r="H499" s="397">
        <v>0.8</v>
      </c>
      <c r="I499" s="397">
        <f t="shared" si="18"/>
        <v>9.600000000000001</v>
      </c>
      <c r="J499" s="287"/>
      <c r="K499" s="287"/>
      <c r="L499" s="287"/>
      <c r="M499" s="287"/>
      <c r="N499" s="287"/>
      <c r="O499" s="287"/>
      <c r="P499" s="287"/>
    </row>
    <row r="500" spans="1:16" s="403" customFormat="1" ht="16.5">
      <c r="A500" s="395">
        <v>496</v>
      </c>
      <c r="B500" s="409" t="s">
        <v>1467</v>
      </c>
      <c r="C500" s="410" t="s">
        <v>1319</v>
      </c>
      <c r="D500" s="410">
        <v>1989</v>
      </c>
      <c r="E500" s="396">
        <v>10</v>
      </c>
      <c r="F500" s="396" t="s">
        <v>1580</v>
      </c>
      <c r="G500" s="396" t="s">
        <v>1320</v>
      </c>
      <c r="H500" s="397">
        <v>0.65</v>
      </c>
      <c r="I500" s="397">
        <f t="shared" si="18"/>
        <v>7.800000000000001</v>
      </c>
      <c r="J500" s="287"/>
      <c r="K500" s="287"/>
      <c r="L500" s="287"/>
      <c r="M500" s="287"/>
      <c r="N500" s="287"/>
      <c r="O500" s="287"/>
      <c r="P500" s="287"/>
    </row>
    <row r="501" spans="1:16" s="403" customFormat="1" ht="16.5">
      <c r="A501" s="395">
        <v>497</v>
      </c>
      <c r="B501" s="409" t="s">
        <v>1263</v>
      </c>
      <c r="C501" s="410" t="s">
        <v>1264</v>
      </c>
      <c r="D501" s="410">
        <v>1990</v>
      </c>
      <c r="E501" s="396">
        <v>10</v>
      </c>
      <c r="F501" s="396" t="s">
        <v>1580</v>
      </c>
      <c r="G501" s="396">
        <v>26.2</v>
      </c>
      <c r="H501" s="397">
        <v>0.8</v>
      </c>
      <c r="I501" s="397">
        <f t="shared" si="18"/>
        <v>9.600000000000001</v>
      </c>
      <c r="J501" s="287"/>
      <c r="K501" s="287"/>
      <c r="L501" s="287"/>
      <c r="M501" s="287"/>
      <c r="N501" s="287"/>
      <c r="O501" s="287"/>
      <c r="P501" s="287"/>
    </row>
    <row r="502" spans="1:16" s="403" customFormat="1" ht="16.5">
      <c r="A502" s="395">
        <v>498</v>
      </c>
      <c r="B502" s="409" t="s">
        <v>1314</v>
      </c>
      <c r="C502" s="410" t="s">
        <v>1264</v>
      </c>
      <c r="D502" s="410">
        <v>1992</v>
      </c>
      <c r="E502" s="396">
        <v>10</v>
      </c>
      <c r="F502" s="396" t="s">
        <v>1580</v>
      </c>
      <c r="G502" s="396">
        <v>26.2</v>
      </c>
      <c r="H502" s="397">
        <v>0.8</v>
      </c>
      <c r="I502" s="397">
        <f t="shared" si="18"/>
        <v>9.600000000000001</v>
      </c>
      <c r="J502" s="287"/>
      <c r="K502" s="287"/>
      <c r="L502" s="287"/>
      <c r="M502" s="287"/>
      <c r="N502" s="287"/>
      <c r="O502" s="287"/>
      <c r="P502" s="287"/>
    </row>
    <row r="503" spans="1:16" s="403" customFormat="1" ht="16.5">
      <c r="A503" s="395">
        <v>499</v>
      </c>
      <c r="B503" s="409" t="s">
        <v>1265</v>
      </c>
      <c r="C503" s="410" t="s">
        <v>1348</v>
      </c>
      <c r="D503" s="410">
        <v>1992</v>
      </c>
      <c r="E503" s="396">
        <v>10</v>
      </c>
      <c r="F503" s="396" t="s">
        <v>1580</v>
      </c>
      <c r="G503" s="396">
        <v>32.2</v>
      </c>
      <c r="H503" s="397">
        <v>0.8</v>
      </c>
      <c r="I503" s="397">
        <f t="shared" si="18"/>
        <v>9.600000000000001</v>
      </c>
      <c r="J503" s="287"/>
      <c r="K503" s="287"/>
      <c r="L503" s="287"/>
      <c r="M503" s="287"/>
      <c r="N503" s="287"/>
      <c r="O503" s="287"/>
      <c r="P503" s="287"/>
    </row>
    <row r="504" spans="1:16" s="403" customFormat="1" ht="16.5">
      <c r="A504" s="395">
        <v>500</v>
      </c>
      <c r="B504" s="395" t="s">
        <v>1247</v>
      </c>
      <c r="C504" s="396" t="s">
        <v>1248</v>
      </c>
      <c r="D504" s="396">
        <v>2000</v>
      </c>
      <c r="E504" s="396">
        <v>10</v>
      </c>
      <c r="F504" s="396" t="s">
        <v>1580</v>
      </c>
      <c r="G504" s="396">
        <v>18.53</v>
      </c>
      <c r="H504" s="397">
        <v>0.30000000000000004</v>
      </c>
      <c r="I504" s="397">
        <f t="shared" si="18"/>
        <v>3.6000000000000005</v>
      </c>
      <c r="J504" s="287"/>
      <c r="K504" s="287"/>
      <c r="L504" s="287"/>
      <c r="M504" s="287"/>
      <c r="N504" s="287"/>
      <c r="O504" s="287"/>
      <c r="P504" s="287"/>
    </row>
    <row r="505" spans="1:16" s="403" customFormat="1" ht="29.25">
      <c r="A505" s="395">
        <v>501</v>
      </c>
      <c r="B505" s="409" t="s">
        <v>1593</v>
      </c>
      <c r="C505" s="396" t="s">
        <v>1594</v>
      </c>
      <c r="D505" s="410">
        <v>2011</v>
      </c>
      <c r="E505" s="396">
        <v>10</v>
      </c>
      <c r="F505" s="396" t="s">
        <v>1580</v>
      </c>
      <c r="G505" s="396">
        <v>17.36</v>
      </c>
      <c r="H505" s="397">
        <v>0.30000000000000004</v>
      </c>
      <c r="I505" s="397">
        <v>3.6</v>
      </c>
      <c r="J505" s="287"/>
      <c r="K505" s="287"/>
      <c r="L505" s="287"/>
      <c r="M505" s="287"/>
      <c r="N505" s="287"/>
      <c r="O505" s="287"/>
      <c r="P505" s="287"/>
    </row>
    <row r="506" spans="1:16" s="403" customFormat="1" ht="16.5">
      <c r="A506" s="395">
        <v>502</v>
      </c>
      <c r="B506" s="395" t="s">
        <v>1247</v>
      </c>
      <c r="C506" s="396" t="s">
        <v>1248</v>
      </c>
      <c r="D506" s="396">
        <v>2005</v>
      </c>
      <c r="E506" s="396">
        <v>10</v>
      </c>
      <c r="F506" s="396" t="s">
        <v>1580</v>
      </c>
      <c r="G506" s="396">
        <v>18.19</v>
      </c>
      <c r="H506" s="397">
        <v>0.30000000000000004</v>
      </c>
      <c r="I506" s="397">
        <f aca="true" t="shared" si="19" ref="I506:I507">H506*12</f>
        <v>3.6000000000000005</v>
      </c>
      <c r="J506" s="287"/>
      <c r="K506" s="287"/>
      <c r="L506" s="287"/>
      <c r="M506" s="287"/>
      <c r="N506" s="287"/>
      <c r="O506" s="287"/>
      <c r="P506" s="287"/>
    </row>
    <row r="507" spans="1:16" s="403" customFormat="1" ht="16.5">
      <c r="A507" s="395">
        <v>503</v>
      </c>
      <c r="B507" s="395" t="s">
        <v>1247</v>
      </c>
      <c r="C507" s="396" t="s">
        <v>1248</v>
      </c>
      <c r="D507" s="396">
        <v>2005</v>
      </c>
      <c r="E507" s="396">
        <v>10</v>
      </c>
      <c r="F507" s="396" t="s">
        <v>1580</v>
      </c>
      <c r="G507" s="396">
        <v>18.19</v>
      </c>
      <c r="H507" s="397">
        <v>0.30000000000000004</v>
      </c>
      <c r="I507" s="397">
        <f t="shared" si="19"/>
        <v>3.6000000000000005</v>
      </c>
      <c r="J507" s="287"/>
      <c r="K507" s="287"/>
      <c r="L507" s="287"/>
      <c r="M507" s="287"/>
      <c r="N507" s="287"/>
      <c r="O507" s="287"/>
      <c r="P507" s="287"/>
    </row>
    <row r="508" spans="1:16" s="403" customFormat="1" ht="29.25">
      <c r="A508" s="395">
        <v>504</v>
      </c>
      <c r="B508" s="409" t="s">
        <v>1593</v>
      </c>
      <c r="C508" s="396" t="s">
        <v>1594</v>
      </c>
      <c r="D508" s="410">
        <v>2011</v>
      </c>
      <c r="E508" s="396">
        <v>10</v>
      </c>
      <c r="F508" s="396" t="s">
        <v>1580</v>
      </c>
      <c r="G508" s="396">
        <v>17.36</v>
      </c>
      <c r="H508" s="397">
        <v>0.30000000000000004</v>
      </c>
      <c r="I508" s="397">
        <v>3.6</v>
      </c>
      <c r="J508" s="287"/>
      <c r="K508" s="287"/>
      <c r="L508" s="287"/>
      <c r="M508" s="287"/>
      <c r="N508" s="287"/>
      <c r="O508" s="287"/>
      <c r="P508" s="287"/>
    </row>
    <row r="509" spans="1:16" s="403" customFormat="1" ht="16.5">
      <c r="A509" s="395">
        <v>505</v>
      </c>
      <c r="B509" s="409" t="s">
        <v>1595</v>
      </c>
      <c r="C509" s="396" t="s">
        <v>1596</v>
      </c>
      <c r="D509" s="410">
        <v>2010</v>
      </c>
      <c r="E509" s="396">
        <v>10</v>
      </c>
      <c r="F509" s="396" t="s">
        <v>1580</v>
      </c>
      <c r="G509" s="396">
        <v>17.36</v>
      </c>
      <c r="H509" s="397">
        <v>0.30000000000000004</v>
      </c>
      <c r="I509" s="397">
        <v>3.6</v>
      </c>
      <c r="J509" s="287"/>
      <c r="K509" s="287"/>
      <c r="L509" s="287"/>
      <c r="M509" s="287"/>
      <c r="N509" s="287"/>
      <c r="O509" s="287"/>
      <c r="P509" s="287"/>
    </row>
    <row r="510" spans="1:16" s="403" customFormat="1" ht="42.75">
      <c r="A510" s="395">
        <v>506</v>
      </c>
      <c r="B510" s="409" t="s">
        <v>1254</v>
      </c>
      <c r="C510" s="396" t="s">
        <v>1437</v>
      </c>
      <c r="D510" s="410">
        <v>2013</v>
      </c>
      <c r="E510" s="396">
        <v>10</v>
      </c>
      <c r="F510" s="396" t="s">
        <v>1580</v>
      </c>
      <c r="G510" s="396">
        <v>11.63</v>
      </c>
      <c r="H510" s="397">
        <v>0.30000000000000004</v>
      </c>
      <c r="I510" s="397">
        <v>3.6</v>
      </c>
      <c r="J510" s="287"/>
      <c r="K510" s="287"/>
      <c r="L510" s="287"/>
      <c r="M510" s="287"/>
      <c r="N510" s="287"/>
      <c r="O510" s="287"/>
      <c r="P510" s="287"/>
    </row>
    <row r="511" spans="1:16" s="403" customFormat="1" ht="42.75">
      <c r="A511" s="395">
        <v>507</v>
      </c>
      <c r="B511" s="409" t="s">
        <v>1254</v>
      </c>
      <c r="C511" s="396" t="s">
        <v>1437</v>
      </c>
      <c r="D511" s="410">
        <v>2013</v>
      </c>
      <c r="E511" s="396">
        <v>10</v>
      </c>
      <c r="F511" s="396" t="s">
        <v>1580</v>
      </c>
      <c r="G511" s="396">
        <v>11.63</v>
      </c>
      <c r="H511" s="397">
        <v>0.30000000000000004</v>
      </c>
      <c r="I511" s="397">
        <v>3.6</v>
      </c>
      <c r="J511" s="287"/>
      <c r="K511" s="287"/>
      <c r="L511" s="287"/>
      <c r="M511" s="287"/>
      <c r="N511" s="287"/>
      <c r="O511" s="287"/>
      <c r="P511" s="287"/>
    </row>
    <row r="512" spans="1:16" s="403" customFormat="1" ht="42.75">
      <c r="A512" s="395">
        <v>508</v>
      </c>
      <c r="B512" s="395" t="s">
        <v>1533</v>
      </c>
      <c r="C512" s="396" t="s">
        <v>1437</v>
      </c>
      <c r="D512" s="396">
        <v>2013</v>
      </c>
      <c r="E512" s="396">
        <v>10</v>
      </c>
      <c r="F512" s="396" t="s">
        <v>1580</v>
      </c>
      <c r="G512" s="396">
        <v>11.63</v>
      </c>
      <c r="H512" s="397">
        <v>0.30000000000000004</v>
      </c>
      <c r="I512" s="397">
        <v>3.6</v>
      </c>
      <c r="J512" s="287"/>
      <c r="K512" s="287"/>
      <c r="L512" s="287"/>
      <c r="M512" s="287"/>
      <c r="N512" s="287"/>
      <c r="O512" s="287"/>
      <c r="P512" s="287"/>
    </row>
    <row r="513" spans="1:16" s="403" customFormat="1" ht="42.75">
      <c r="A513" s="395">
        <v>509</v>
      </c>
      <c r="B513" s="395" t="s">
        <v>1533</v>
      </c>
      <c r="C513" s="396" t="s">
        <v>1437</v>
      </c>
      <c r="D513" s="396">
        <v>2013</v>
      </c>
      <c r="E513" s="396">
        <v>10</v>
      </c>
      <c r="F513" s="396" t="s">
        <v>1580</v>
      </c>
      <c r="G513" s="396">
        <v>11.63</v>
      </c>
      <c r="H513" s="397">
        <v>0.30000000000000004</v>
      </c>
      <c r="I513" s="397">
        <v>3.6</v>
      </c>
      <c r="J513" s="287"/>
      <c r="K513" s="287"/>
      <c r="L513" s="287"/>
      <c r="M513" s="287"/>
      <c r="N513" s="287"/>
      <c r="O513" s="287"/>
      <c r="P513" s="287"/>
    </row>
    <row r="514" spans="1:16" s="403" customFormat="1" ht="25.5" customHeight="1">
      <c r="A514" s="395">
        <v>510</v>
      </c>
      <c r="B514" s="395" t="s">
        <v>1247</v>
      </c>
      <c r="C514" s="396" t="s">
        <v>1248</v>
      </c>
      <c r="D514" s="396">
        <v>2003</v>
      </c>
      <c r="E514" s="396">
        <v>10</v>
      </c>
      <c r="F514" s="396" t="s">
        <v>1580</v>
      </c>
      <c r="G514" s="396">
        <v>18.19</v>
      </c>
      <c r="H514" s="397">
        <v>0.30000000000000004</v>
      </c>
      <c r="I514" s="397">
        <f aca="true" t="shared" si="20" ref="I514:I555">H514*12</f>
        <v>3.6000000000000005</v>
      </c>
      <c r="J514" s="287"/>
      <c r="K514" s="287"/>
      <c r="L514" s="287"/>
      <c r="M514" s="287"/>
      <c r="N514" s="287"/>
      <c r="O514" s="287"/>
      <c r="P514" s="287"/>
    </row>
    <row r="515" spans="1:16" s="403" customFormat="1" ht="25.5" customHeight="1">
      <c r="A515" s="395">
        <v>511</v>
      </c>
      <c r="B515" s="409" t="s">
        <v>1279</v>
      </c>
      <c r="C515" s="410" t="s">
        <v>1348</v>
      </c>
      <c r="D515" s="410">
        <v>1992</v>
      </c>
      <c r="E515" s="396">
        <v>10</v>
      </c>
      <c r="F515" s="396" t="s">
        <v>1580</v>
      </c>
      <c r="G515" s="396">
        <v>32.2</v>
      </c>
      <c r="H515" s="397">
        <v>0.8</v>
      </c>
      <c r="I515" s="397">
        <f t="shared" si="20"/>
        <v>9.600000000000001</v>
      </c>
      <c r="J515" s="287"/>
      <c r="K515" s="287"/>
      <c r="L515" s="287"/>
      <c r="M515" s="287"/>
      <c r="N515" s="287"/>
      <c r="O515" s="287"/>
      <c r="P515" s="287"/>
    </row>
    <row r="516" spans="1:16" s="403" customFormat="1" ht="25.5" customHeight="1">
      <c r="A516" s="395">
        <v>512</v>
      </c>
      <c r="B516" s="409" t="s">
        <v>1265</v>
      </c>
      <c r="C516" s="410" t="s">
        <v>1542</v>
      </c>
      <c r="D516" s="410">
        <v>1992</v>
      </c>
      <c r="E516" s="396">
        <v>10</v>
      </c>
      <c r="F516" s="396" t="s">
        <v>1580</v>
      </c>
      <c r="G516" s="396">
        <v>32.2</v>
      </c>
      <c r="H516" s="397">
        <v>0.8</v>
      </c>
      <c r="I516" s="397">
        <f t="shared" si="20"/>
        <v>9.600000000000001</v>
      </c>
      <c r="J516" s="287"/>
      <c r="K516" s="287"/>
      <c r="L516" s="287"/>
      <c r="M516" s="287"/>
      <c r="N516" s="287"/>
      <c r="O516" s="287"/>
      <c r="P516" s="287"/>
    </row>
    <row r="517" spans="1:16" s="403" customFormat="1" ht="25.5" customHeight="1">
      <c r="A517" s="395">
        <v>513</v>
      </c>
      <c r="B517" s="409" t="s">
        <v>1512</v>
      </c>
      <c r="C517" s="410" t="s">
        <v>1348</v>
      </c>
      <c r="D517" s="410">
        <v>1987</v>
      </c>
      <c r="E517" s="396">
        <v>10</v>
      </c>
      <c r="F517" s="396" t="s">
        <v>1580</v>
      </c>
      <c r="G517" s="396">
        <v>37.4</v>
      </c>
      <c r="H517" s="397">
        <v>0.65</v>
      </c>
      <c r="I517" s="397">
        <f t="shared" si="20"/>
        <v>7.800000000000001</v>
      </c>
      <c r="J517" s="287"/>
      <c r="K517" s="287"/>
      <c r="L517" s="287"/>
      <c r="M517" s="287"/>
      <c r="N517" s="287"/>
      <c r="O517" s="287"/>
      <c r="P517" s="287"/>
    </row>
    <row r="518" spans="1:16" s="403" customFormat="1" ht="29.25">
      <c r="A518" s="395">
        <v>514</v>
      </c>
      <c r="B518" s="409" t="s">
        <v>1279</v>
      </c>
      <c r="C518" s="396" t="s">
        <v>1597</v>
      </c>
      <c r="D518" s="410">
        <v>2005</v>
      </c>
      <c r="E518" s="396">
        <v>10</v>
      </c>
      <c r="F518" s="396" t="s">
        <v>1580</v>
      </c>
      <c r="G518" s="396">
        <v>32.2</v>
      </c>
      <c r="H518" s="397">
        <v>0.8</v>
      </c>
      <c r="I518" s="397">
        <f t="shared" si="20"/>
        <v>9.600000000000001</v>
      </c>
      <c r="J518" s="287"/>
      <c r="K518" s="287"/>
      <c r="L518" s="287"/>
      <c r="M518" s="287"/>
      <c r="N518" s="287"/>
      <c r="O518" s="287"/>
      <c r="P518" s="287"/>
    </row>
    <row r="519" spans="1:16" s="403" customFormat="1" ht="29.25">
      <c r="A519" s="395">
        <v>515</v>
      </c>
      <c r="B519" s="409" t="s">
        <v>1598</v>
      </c>
      <c r="C519" s="396" t="s">
        <v>1597</v>
      </c>
      <c r="D519" s="410">
        <v>2005</v>
      </c>
      <c r="E519" s="396">
        <v>10</v>
      </c>
      <c r="F519" s="396" t="s">
        <v>1580</v>
      </c>
      <c r="G519" s="396">
        <v>32.2</v>
      </c>
      <c r="H519" s="397">
        <v>0.8</v>
      </c>
      <c r="I519" s="397">
        <f t="shared" si="20"/>
        <v>9.600000000000001</v>
      </c>
      <c r="J519" s="287"/>
      <c r="K519" s="287"/>
      <c r="L519" s="287"/>
      <c r="M519" s="287"/>
      <c r="N519" s="287"/>
      <c r="O519" s="287"/>
      <c r="P519" s="287"/>
    </row>
    <row r="520" spans="1:16" s="403" customFormat="1" ht="16.5">
      <c r="A520" s="395">
        <v>516</v>
      </c>
      <c r="B520" s="409" t="s">
        <v>1599</v>
      </c>
      <c r="C520" s="396" t="s">
        <v>1311</v>
      </c>
      <c r="D520" s="410">
        <v>1992</v>
      </c>
      <c r="E520" s="396">
        <v>10</v>
      </c>
      <c r="F520" s="396" t="s">
        <v>1580</v>
      </c>
      <c r="G520" s="396" t="s">
        <v>1600</v>
      </c>
      <c r="H520" s="397">
        <v>0.8</v>
      </c>
      <c r="I520" s="397">
        <f t="shared" si="20"/>
        <v>9.600000000000001</v>
      </c>
      <c r="J520" s="287"/>
      <c r="K520" s="287"/>
      <c r="L520" s="287"/>
      <c r="M520" s="287"/>
      <c r="N520" s="287"/>
      <c r="O520" s="287"/>
      <c r="P520" s="287"/>
    </row>
    <row r="521" spans="1:16" s="403" customFormat="1" ht="16.5">
      <c r="A521" s="395">
        <v>517</v>
      </c>
      <c r="B521" s="395" t="s">
        <v>1279</v>
      </c>
      <c r="C521" s="396" t="s">
        <v>1601</v>
      </c>
      <c r="D521" s="396">
        <v>2010</v>
      </c>
      <c r="E521" s="396">
        <v>10</v>
      </c>
      <c r="F521" s="396" t="s">
        <v>1580</v>
      </c>
      <c r="G521" s="396">
        <v>32.9</v>
      </c>
      <c r="H521" s="397">
        <v>0.8</v>
      </c>
      <c r="I521" s="397">
        <f t="shared" si="20"/>
        <v>9.600000000000001</v>
      </c>
      <c r="J521" s="287"/>
      <c r="K521" s="287"/>
      <c r="L521" s="287"/>
      <c r="M521" s="287"/>
      <c r="N521" s="287"/>
      <c r="O521" s="287"/>
      <c r="P521" s="287"/>
    </row>
    <row r="522" spans="1:16" s="403" customFormat="1" ht="16.5">
      <c r="A522" s="395">
        <v>518</v>
      </c>
      <c r="B522" s="409" t="s">
        <v>1247</v>
      </c>
      <c r="C522" s="396" t="s">
        <v>1602</v>
      </c>
      <c r="D522" s="410">
        <v>2007</v>
      </c>
      <c r="E522" s="396">
        <v>10</v>
      </c>
      <c r="F522" s="396" t="s">
        <v>1580</v>
      </c>
      <c r="G522" s="396" t="s">
        <v>1603</v>
      </c>
      <c r="H522" s="397">
        <v>0.30000000000000004</v>
      </c>
      <c r="I522" s="397">
        <f t="shared" si="20"/>
        <v>3.6000000000000005</v>
      </c>
      <c r="J522" s="287"/>
      <c r="K522" s="287"/>
      <c r="L522" s="287"/>
      <c r="M522" s="287"/>
      <c r="N522" s="287"/>
      <c r="O522" s="287"/>
      <c r="P522" s="287"/>
    </row>
    <row r="523" spans="1:16" s="403" customFormat="1" ht="16.5">
      <c r="A523" s="395">
        <v>519</v>
      </c>
      <c r="B523" s="409" t="s">
        <v>1604</v>
      </c>
      <c r="C523" s="396" t="s">
        <v>1348</v>
      </c>
      <c r="D523" s="410">
        <v>2006</v>
      </c>
      <c r="E523" s="396">
        <v>10</v>
      </c>
      <c r="F523" s="396" t="s">
        <v>1580</v>
      </c>
      <c r="G523" s="396">
        <v>33.35</v>
      </c>
      <c r="H523" s="397">
        <v>0.8</v>
      </c>
      <c r="I523" s="397">
        <f t="shared" si="20"/>
        <v>9.600000000000001</v>
      </c>
      <c r="J523" s="287"/>
      <c r="K523" s="287"/>
      <c r="L523" s="287"/>
      <c r="M523" s="287"/>
      <c r="N523" s="287"/>
      <c r="O523" s="287"/>
      <c r="P523" s="287"/>
    </row>
    <row r="524" spans="1:16" s="403" customFormat="1" ht="16.5">
      <c r="A524" s="395">
        <v>520</v>
      </c>
      <c r="B524" s="395" t="s">
        <v>1279</v>
      </c>
      <c r="C524" s="396" t="s">
        <v>1601</v>
      </c>
      <c r="D524" s="396">
        <v>2006</v>
      </c>
      <c r="E524" s="396">
        <v>10</v>
      </c>
      <c r="F524" s="396" t="s">
        <v>1580</v>
      </c>
      <c r="G524" s="396">
        <v>32.9</v>
      </c>
      <c r="H524" s="397">
        <v>0.8</v>
      </c>
      <c r="I524" s="397">
        <f t="shared" si="20"/>
        <v>9.600000000000001</v>
      </c>
      <c r="J524" s="287"/>
      <c r="K524" s="287"/>
      <c r="L524" s="287"/>
      <c r="M524" s="287"/>
      <c r="N524" s="287"/>
      <c r="O524" s="287"/>
      <c r="P524" s="287"/>
    </row>
    <row r="525" spans="1:16" s="403" customFormat="1" ht="29.25">
      <c r="A525" s="395">
        <v>521</v>
      </c>
      <c r="B525" s="409" t="s">
        <v>1598</v>
      </c>
      <c r="C525" s="396" t="s">
        <v>1597</v>
      </c>
      <c r="D525" s="410">
        <v>2003</v>
      </c>
      <c r="E525" s="396">
        <v>10</v>
      </c>
      <c r="F525" s="396" t="s">
        <v>1580</v>
      </c>
      <c r="G525" s="396">
        <v>32.2</v>
      </c>
      <c r="H525" s="397">
        <v>0.8</v>
      </c>
      <c r="I525" s="397">
        <f t="shared" si="20"/>
        <v>9.600000000000001</v>
      </c>
      <c r="J525" s="287"/>
      <c r="K525" s="287"/>
      <c r="L525" s="287"/>
      <c r="M525" s="287"/>
      <c r="N525" s="287"/>
      <c r="O525" s="287"/>
      <c r="P525" s="287"/>
    </row>
    <row r="526" spans="1:16" s="403" customFormat="1" ht="25.5" customHeight="1">
      <c r="A526" s="395">
        <v>522</v>
      </c>
      <c r="B526" s="409" t="s">
        <v>1605</v>
      </c>
      <c r="C526" s="396" t="s">
        <v>1318</v>
      </c>
      <c r="D526" s="410">
        <v>1992</v>
      </c>
      <c r="E526" s="396">
        <v>10</v>
      </c>
      <c r="F526" s="396" t="s">
        <v>1580</v>
      </c>
      <c r="G526" s="396">
        <v>13</v>
      </c>
      <c r="H526" s="397">
        <v>0.55</v>
      </c>
      <c r="I526" s="397">
        <f t="shared" si="20"/>
        <v>6.6000000000000005</v>
      </c>
      <c r="J526" s="287"/>
      <c r="K526" s="287"/>
      <c r="L526" s="287"/>
      <c r="M526" s="287"/>
      <c r="N526" s="287"/>
      <c r="O526" s="287"/>
      <c r="P526" s="287"/>
    </row>
    <row r="527" spans="1:16" s="403" customFormat="1" ht="25.5" customHeight="1">
      <c r="A527" s="395">
        <v>523</v>
      </c>
      <c r="B527" s="409" t="s">
        <v>1606</v>
      </c>
      <c r="C527" s="396" t="s">
        <v>1419</v>
      </c>
      <c r="D527" s="410">
        <v>1987</v>
      </c>
      <c r="E527" s="396"/>
      <c r="F527" s="396" t="s">
        <v>1580</v>
      </c>
      <c r="G527" s="396">
        <v>7.3</v>
      </c>
      <c r="H527" s="408">
        <v>0.4</v>
      </c>
      <c r="I527" s="405">
        <f t="shared" si="20"/>
        <v>4.800000000000001</v>
      </c>
      <c r="J527" s="287"/>
      <c r="K527" s="287"/>
      <c r="L527" s="287"/>
      <c r="M527" s="287"/>
      <c r="N527" s="287"/>
      <c r="O527" s="287"/>
      <c r="P527" s="287"/>
    </row>
    <row r="528" spans="1:16" s="403" customFormat="1" ht="25.5" customHeight="1">
      <c r="A528" s="395">
        <v>524</v>
      </c>
      <c r="B528" s="409" t="s">
        <v>1607</v>
      </c>
      <c r="C528" s="396" t="s">
        <v>1270</v>
      </c>
      <c r="D528" s="410">
        <v>2006</v>
      </c>
      <c r="E528" s="396">
        <v>10</v>
      </c>
      <c r="F528" s="396" t="s">
        <v>1580</v>
      </c>
      <c r="G528" s="396">
        <v>7.3</v>
      </c>
      <c r="H528" s="408">
        <v>0.4</v>
      </c>
      <c r="I528" s="405">
        <f t="shared" si="20"/>
        <v>4.800000000000001</v>
      </c>
      <c r="J528" s="287"/>
      <c r="K528" s="287"/>
      <c r="L528" s="287"/>
      <c r="M528" s="287"/>
      <c r="N528" s="287"/>
      <c r="O528" s="287"/>
      <c r="P528" s="287"/>
    </row>
    <row r="529" spans="1:16" s="403" customFormat="1" ht="25.5" customHeight="1">
      <c r="A529" s="395">
        <v>525</v>
      </c>
      <c r="B529" s="409" t="s">
        <v>1608</v>
      </c>
      <c r="C529" s="396" t="s">
        <v>1334</v>
      </c>
      <c r="D529" s="410">
        <v>1992</v>
      </c>
      <c r="E529" s="396"/>
      <c r="F529" s="396" t="s">
        <v>1580</v>
      </c>
      <c r="G529" s="396">
        <v>15.5</v>
      </c>
      <c r="H529" s="397">
        <v>0.65</v>
      </c>
      <c r="I529" s="397">
        <f t="shared" si="20"/>
        <v>7.800000000000001</v>
      </c>
      <c r="J529" s="287"/>
      <c r="K529" s="287"/>
      <c r="L529" s="287"/>
      <c r="M529" s="287"/>
      <c r="N529" s="287"/>
      <c r="O529" s="287"/>
      <c r="P529" s="287"/>
    </row>
    <row r="530" spans="1:16" s="403" customFormat="1" ht="25.5" customHeight="1">
      <c r="A530" s="395">
        <v>526</v>
      </c>
      <c r="B530" s="409" t="s">
        <v>1418</v>
      </c>
      <c r="C530" s="396" t="s">
        <v>1419</v>
      </c>
      <c r="D530" s="410">
        <v>1992</v>
      </c>
      <c r="E530" s="396"/>
      <c r="F530" s="396" t="s">
        <v>1580</v>
      </c>
      <c r="G530" s="396">
        <v>7.3</v>
      </c>
      <c r="H530" s="408">
        <v>0.4</v>
      </c>
      <c r="I530" s="405">
        <f t="shared" si="20"/>
        <v>4.800000000000001</v>
      </c>
      <c r="J530" s="287"/>
      <c r="K530" s="287"/>
      <c r="L530" s="287"/>
      <c r="M530" s="287"/>
      <c r="N530" s="287"/>
      <c r="O530" s="287"/>
      <c r="P530" s="287"/>
    </row>
    <row r="531" spans="1:16" s="403" customFormat="1" ht="25.5" customHeight="1">
      <c r="A531" s="395">
        <v>527</v>
      </c>
      <c r="B531" s="409" t="s">
        <v>1609</v>
      </c>
      <c r="C531" s="396" t="s">
        <v>1419</v>
      </c>
      <c r="D531" s="410">
        <v>1982</v>
      </c>
      <c r="E531" s="396"/>
      <c r="F531" s="396" t="s">
        <v>1580</v>
      </c>
      <c r="G531" s="396">
        <v>7.3</v>
      </c>
      <c r="H531" s="408">
        <v>0.4</v>
      </c>
      <c r="I531" s="405">
        <f t="shared" si="20"/>
        <v>4.800000000000001</v>
      </c>
      <c r="J531" s="287"/>
      <c r="K531" s="287"/>
      <c r="L531" s="287"/>
      <c r="M531" s="287"/>
      <c r="N531" s="287"/>
      <c r="O531" s="287"/>
      <c r="P531" s="287"/>
    </row>
    <row r="532" spans="1:16" s="403" customFormat="1" ht="25.5" customHeight="1">
      <c r="A532" s="395">
        <v>528</v>
      </c>
      <c r="B532" s="409" t="s">
        <v>1610</v>
      </c>
      <c r="C532" s="396" t="s">
        <v>1419</v>
      </c>
      <c r="D532" s="410">
        <v>2003</v>
      </c>
      <c r="E532" s="396"/>
      <c r="F532" s="396" t="s">
        <v>1580</v>
      </c>
      <c r="G532" s="396">
        <v>7.3</v>
      </c>
      <c r="H532" s="408">
        <v>0.4</v>
      </c>
      <c r="I532" s="405">
        <f t="shared" si="20"/>
        <v>4.800000000000001</v>
      </c>
      <c r="J532" s="287"/>
      <c r="K532" s="287"/>
      <c r="L532" s="287"/>
      <c r="M532" s="287"/>
      <c r="N532" s="287"/>
      <c r="O532" s="287"/>
      <c r="P532" s="287"/>
    </row>
    <row r="533" spans="1:16" s="403" customFormat="1" ht="25.5" customHeight="1">
      <c r="A533" s="395">
        <v>529</v>
      </c>
      <c r="B533" s="409" t="s">
        <v>1611</v>
      </c>
      <c r="C533" s="396" t="s">
        <v>1419</v>
      </c>
      <c r="D533" s="410">
        <v>1992</v>
      </c>
      <c r="E533" s="396"/>
      <c r="F533" s="396" t="s">
        <v>1580</v>
      </c>
      <c r="G533" s="396">
        <v>7.3</v>
      </c>
      <c r="H533" s="408">
        <v>0.4</v>
      </c>
      <c r="I533" s="405">
        <f t="shared" si="20"/>
        <v>4.800000000000001</v>
      </c>
      <c r="J533" s="287"/>
      <c r="K533" s="287"/>
      <c r="L533" s="287"/>
      <c r="M533" s="287"/>
      <c r="N533" s="287"/>
      <c r="O533" s="287"/>
      <c r="P533" s="287"/>
    </row>
    <row r="534" spans="1:16" s="403" customFormat="1" ht="25.5" customHeight="1">
      <c r="A534" s="395">
        <v>530</v>
      </c>
      <c r="B534" s="409" t="s">
        <v>1612</v>
      </c>
      <c r="C534" s="396" t="s">
        <v>1419</v>
      </c>
      <c r="D534" s="410">
        <v>2007</v>
      </c>
      <c r="E534" s="396"/>
      <c r="F534" s="396" t="s">
        <v>1580</v>
      </c>
      <c r="G534" s="396">
        <v>7.3</v>
      </c>
      <c r="H534" s="408">
        <v>0.4</v>
      </c>
      <c r="I534" s="405">
        <f t="shared" si="20"/>
        <v>4.800000000000001</v>
      </c>
      <c r="J534" s="287"/>
      <c r="K534" s="287"/>
      <c r="L534" s="287"/>
      <c r="M534" s="287"/>
      <c r="N534" s="287"/>
      <c r="O534" s="287"/>
      <c r="P534" s="287"/>
    </row>
    <row r="535" spans="1:16" s="403" customFormat="1" ht="25.5" customHeight="1">
      <c r="A535" s="395">
        <v>531</v>
      </c>
      <c r="B535" s="409" t="s">
        <v>1271</v>
      </c>
      <c r="C535" s="396" t="s">
        <v>1334</v>
      </c>
      <c r="D535" s="410">
        <v>1989</v>
      </c>
      <c r="E535" s="396"/>
      <c r="F535" s="396" t="s">
        <v>1580</v>
      </c>
      <c r="G535" s="396">
        <v>15.5</v>
      </c>
      <c r="H535" s="397">
        <v>0.65</v>
      </c>
      <c r="I535" s="397">
        <f t="shared" si="20"/>
        <v>7.800000000000001</v>
      </c>
      <c r="J535" s="287"/>
      <c r="K535" s="287"/>
      <c r="L535" s="287"/>
      <c r="M535" s="287"/>
      <c r="N535" s="287"/>
      <c r="O535" s="287"/>
      <c r="P535" s="287"/>
    </row>
    <row r="536" spans="1:16" s="403" customFormat="1" ht="25.5" customHeight="1">
      <c r="A536" s="395">
        <v>532</v>
      </c>
      <c r="B536" s="409" t="s">
        <v>1613</v>
      </c>
      <c r="C536" s="396" t="s">
        <v>1419</v>
      </c>
      <c r="D536" s="410">
        <v>2011</v>
      </c>
      <c r="E536" s="396"/>
      <c r="F536" s="396" t="s">
        <v>1580</v>
      </c>
      <c r="G536" s="396">
        <v>7.3</v>
      </c>
      <c r="H536" s="408">
        <v>0.4</v>
      </c>
      <c r="I536" s="405">
        <f t="shared" si="20"/>
        <v>4.800000000000001</v>
      </c>
      <c r="J536" s="287"/>
      <c r="K536" s="287"/>
      <c r="L536" s="287"/>
      <c r="M536" s="287"/>
      <c r="N536" s="287"/>
      <c r="O536" s="287"/>
      <c r="P536" s="287"/>
    </row>
    <row r="537" spans="1:16" s="403" customFormat="1" ht="25.5" customHeight="1">
      <c r="A537" s="395">
        <v>533</v>
      </c>
      <c r="B537" s="409" t="s">
        <v>1269</v>
      </c>
      <c r="C537" s="396" t="s">
        <v>1270</v>
      </c>
      <c r="D537" s="410">
        <v>1988</v>
      </c>
      <c r="E537" s="396">
        <v>10</v>
      </c>
      <c r="F537" s="396" t="s">
        <v>1580</v>
      </c>
      <c r="G537" s="396">
        <v>15.5</v>
      </c>
      <c r="H537" s="397">
        <v>0.65</v>
      </c>
      <c r="I537" s="397">
        <f t="shared" si="20"/>
        <v>7.800000000000001</v>
      </c>
      <c r="J537" s="287"/>
      <c r="K537" s="287"/>
      <c r="L537" s="287"/>
      <c r="M537" s="287"/>
      <c r="N537" s="287"/>
      <c r="O537" s="287"/>
      <c r="P537" s="287"/>
    </row>
    <row r="538" spans="1:16" s="403" customFormat="1" ht="25.5" customHeight="1">
      <c r="A538" s="395">
        <v>534</v>
      </c>
      <c r="B538" s="409" t="s">
        <v>1614</v>
      </c>
      <c r="C538" s="396" t="s">
        <v>1270</v>
      </c>
      <c r="D538" s="410">
        <v>1990</v>
      </c>
      <c r="E538" s="396">
        <v>10</v>
      </c>
      <c r="F538" s="396" t="s">
        <v>1580</v>
      </c>
      <c r="G538" s="396">
        <v>7.3</v>
      </c>
      <c r="H538" s="408">
        <v>0.4</v>
      </c>
      <c r="I538" s="405">
        <f t="shared" si="20"/>
        <v>4.800000000000001</v>
      </c>
      <c r="J538" s="287"/>
      <c r="K538" s="287"/>
      <c r="L538" s="287"/>
      <c r="M538" s="287"/>
      <c r="N538" s="287"/>
      <c r="O538" s="287"/>
      <c r="P538" s="287"/>
    </row>
    <row r="539" spans="1:16" s="403" customFormat="1" ht="25.5" customHeight="1">
      <c r="A539" s="395">
        <v>535</v>
      </c>
      <c r="B539" s="409" t="s">
        <v>1323</v>
      </c>
      <c r="C539" s="396" t="s">
        <v>1270</v>
      </c>
      <c r="D539" s="410">
        <v>1992</v>
      </c>
      <c r="E539" s="396">
        <v>10</v>
      </c>
      <c r="F539" s="396" t="s">
        <v>1580</v>
      </c>
      <c r="G539" s="396">
        <v>7.3</v>
      </c>
      <c r="H539" s="408">
        <v>0.4</v>
      </c>
      <c r="I539" s="405">
        <f t="shared" si="20"/>
        <v>4.800000000000001</v>
      </c>
      <c r="J539" s="287"/>
      <c r="K539" s="287"/>
      <c r="L539" s="287"/>
      <c r="M539" s="287"/>
      <c r="N539" s="287"/>
      <c r="O539" s="287"/>
      <c r="P539" s="287"/>
    </row>
    <row r="540" spans="1:16" s="403" customFormat="1" ht="25.5" customHeight="1">
      <c r="A540" s="395">
        <v>536</v>
      </c>
      <c r="B540" s="409" t="s">
        <v>1324</v>
      </c>
      <c r="C540" s="396" t="s">
        <v>1270</v>
      </c>
      <c r="D540" s="410">
        <v>1992</v>
      </c>
      <c r="E540" s="396">
        <v>10</v>
      </c>
      <c r="F540" s="396" t="s">
        <v>1580</v>
      </c>
      <c r="G540" s="396">
        <v>7.3</v>
      </c>
      <c r="H540" s="408">
        <v>0.4</v>
      </c>
      <c r="I540" s="405">
        <f t="shared" si="20"/>
        <v>4.800000000000001</v>
      </c>
      <c r="J540" s="287"/>
      <c r="K540" s="287"/>
      <c r="L540" s="287"/>
      <c r="M540" s="287"/>
      <c r="N540" s="287"/>
      <c r="O540" s="287"/>
      <c r="P540" s="287"/>
    </row>
    <row r="541" spans="1:16" s="403" customFormat="1" ht="25.5" customHeight="1">
      <c r="A541" s="395">
        <v>537</v>
      </c>
      <c r="B541" s="409" t="s">
        <v>1416</v>
      </c>
      <c r="C541" s="396" t="s">
        <v>1270</v>
      </c>
      <c r="D541" s="410">
        <v>1982</v>
      </c>
      <c r="E541" s="396">
        <v>10</v>
      </c>
      <c r="F541" s="396" t="s">
        <v>1580</v>
      </c>
      <c r="G541" s="396">
        <v>7.3</v>
      </c>
      <c r="H541" s="408">
        <v>0.4</v>
      </c>
      <c r="I541" s="405">
        <f t="shared" si="20"/>
        <v>4.800000000000001</v>
      </c>
      <c r="J541" s="287"/>
      <c r="K541" s="287"/>
      <c r="L541" s="287"/>
      <c r="M541" s="287"/>
      <c r="N541" s="287"/>
      <c r="O541" s="287"/>
      <c r="P541" s="287"/>
    </row>
    <row r="542" spans="1:16" s="403" customFormat="1" ht="25.5" customHeight="1">
      <c r="A542" s="395">
        <v>538</v>
      </c>
      <c r="B542" s="409" t="s">
        <v>1615</v>
      </c>
      <c r="C542" s="396" t="s">
        <v>1419</v>
      </c>
      <c r="D542" s="410">
        <v>1985</v>
      </c>
      <c r="E542" s="396"/>
      <c r="F542" s="396" t="s">
        <v>1580</v>
      </c>
      <c r="G542" s="396">
        <v>7.3</v>
      </c>
      <c r="H542" s="408">
        <v>0.4</v>
      </c>
      <c r="I542" s="405">
        <f t="shared" si="20"/>
        <v>4.800000000000001</v>
      </c>
      <c r="J542" s="287"/>
      <c r="K542" s="287"/>
      <c r="L542" s="287"/>
      <c r="M542" s="287"/>
      <c r="N542" s="287"/>
      <c r="O542" s="287"/>
      <c r="P542" s="287"/>
    </row>
    <row r="543" spans="1:16" s="403" customFormat="1" ht="42.75">
      <c r="A543" s="395">
        <v>539</v>
      </c>
      <c r="B543" s="409" t="s">
        <v>1616</v>
      </c>
      <c r="C543" s="396" t="s">
        <v>1617</v>
      </c>
      <c r="D543" s="410">
        <v>1992</v>
      </c>
      <c r="E543" s="396"/>
      <c r="F543" s="396" t="s">
        <v>1580</v>
      </c>
      <c r="G543" s="396">
        <v>15.5</v>
      </c>
      <c r="H543" s="397">
        <v>0.65</v>
      </c>
      <c r="I543" s="397">
        <f t="shared" si="20"/>
        <v>7.800000000000001</v>
      </c>
      <c r="J543" s="287"/>
      <c r="K543" s="287"/>
      <c r="L543" s="287"/>
      <c r="M543" s="287"/>
      <c r="N543" s="287"/>
      <c r="O543" s="287"/>
      <c r="P543" s="287"/>
    </row>
    <row r="544" spans="1:16" s="403" customFormat="1" ht="25.5" customHeight="1">
      <c r="A544" s="395">
        <v>540</v>
      </c>
      <c r="B544" s="409" t="s">
        <v>1274</v>
      </c>
      <c r="C544" s="396" t="s">
        <v>1334</v>
      </c>
      <c r="D544" s="410">
        <v>2006</v>
      </c>
      <c r="E544" s="396"/>
      <c r="F544" s="396" t="s">
        <v>1580</v>
      </c>
      <c r="G544" s="396">
        <v>15.5</v>
      </c>
      <c r="H544" s="397">
        <v>0.65</v>
      </c>
      <c r="I544" s="397">
        <f t="shared" si="20"/>
        <v>7.800000000000001</v>
      </c>
      <c r="J544" s="287"/>
      <c r="K544" s="287"/>
      <c r="L544" s="287"/>
      <c r="M544" s="287"/>
      <c r="N544" s="287"/>
      <c r="O544" s="287"/>
      <c r="P544" s="287"/>
    </row>
    <row r="545" spans="1:16" s="403" customFormat="1" ht="25.5" customHeight="1">
      <c r="A545" s="395">
        <v>541</v>
      </c>
      <c r="B545" s="409">
        <v>8545</v>
      </c>
      <c r="C545" s="396" t="s">
        <v>1267</v>
      </c>
      <c r="D545" s="410">
        <v>2004</v>
      </c>
      <c r="E545" s="396"/>
      <c r="F545" s="396" t="s">
        <v>1580</v>
      </c>
      <c r="G545" s="396"/>
      <c r="H545" s="397">
        <v>0.30000000000000004</v>
      </c>
      <c r="I545" s="397">
        <f t="shared" si="20"/>
        <v>3.6000000000000005</v>
      </c>
      <c r="J545" s="287"/>
      <c r="K545" s="287"/>
      <c r="L545" s="287"/>
      <c r="M545" s="287"/>
      <c r="N545" s="287"/>
      <c r="O545" s="287"/>
      <c r="P545" s="287"/>
    </row>
    <row r="546" spans="1:16" s="403" customFormat="1" ht="25.5" customHeight="1">
      <c r="A546" s="395">
        <v>542</v>
      </c>
      <c r="B546" s="409" t="s">
        <v>1618</v>
      </c>
      <c r="C546" s="396" t="s">
        <v>1267</v>
      </c>
      <c r="D546" s="410">
        <v>1993</v>
      </c>
      <c r="E546" s="396"/>
      <c r="F546" s="396" t="s">
        <v>1580</v>
      </c>
      <c r="G546" s="396"/>
      <c r="H546" s="397">
        <v>0.30000000000000004</v>
      </c>
      <c r="I546" s="397">
        <f t="shared" si="20"/>
        <v>3.6000000000000005</v>
      </c>
      <c r="J546" s="287"/>
      <c r="K546" s="287"/>
      <c r="L546" s="287"/>
      <c r="M546" s="287"/>
      <c r="N546" s="287"/>
      <c r="O546" s="287"/>
      <c r="P546" s="287"/>
    </row>
    <row r="547" spans="1:16" s="403" customFormat="1" ht="25.5" customHeight="1">
      <c r="A547" s="395">
        <v>543</v>
      </c>
      <c r="B547" s="409" t="s">
        <v>1493</v>
      </c>
      <c r="C547" s="396" t="s">
        <v>1267</v>
      </c>
      <c r="D547" s="410">
        <v>1965</v>
      </c>
      <c r="E547" s="396"/>
      <c r="F547" s="396" t="s">
        <v>1580</v>
      </c>
      <c r="G547" s="396"/>
      <c r="H547" s="397">
        <v>0.30000000000000004</v>
      </c>
      <c r="I547" s="397">
        <f t="shared" si="20"/>
        <v>3.6000000000000005</v>
      </c>
      <c r="J547" s="287"/>
      <c r="K547" s="287"/>
      <c r="L547" s="287"/>
      <c r="M547" s="287"/>
      <c r="N547" s="287"/>
      <c r="O547" s="287"/>
      <c r="P547" s="287"/>
    </row>
    <row r="548" spans="1:16" s="403" customFormat="1" ht="25.5" customHeight="1">
      <c r="A548" s="395">
        <v>544</v>
      </c>
      <c r="B548" s="409" t="s">
        <v>1619</v>
      </c>
      <c r="C548" s="396" t="s">
        <v>1267</v>
      </c>
      <c r="D548" s="410">
        <v>1962</v>
      </c>
      <c r="E548" s="396"/>
      <c r="F548" s="396" t="s">
        <v>1580</v>
      </c>
      <c r="G548" s="396"/>
      <c r="H548" s="397">
        <v>0.30000000000000004</v>
      </c>
      <c r="I548" s="397">
        <f t="shared" si="20"/>
        <v>3.6000000000000005</v>
      </c>
      <c r="J548" s="287"/>
      <c r="K548" s="287"/>
      <c r="L548" s="287"/>
      <c r="M548" s="287"/>
      <c r="N548" s="287"/>
      <c r="O548" s="287"/>
      <c r="P548" s="287"/>
    </row>
    <row r="549" spans="1:16" s="403" customFormat="1" ht="25.5" customHeight="1">
      <c r="A549" s="395">
        <v>545</v>
      </c>
      <c r="B549" s="409" t="s">
        <v>1493</v>
      </c>
      <c r="C549" s="396" t="s">
        <v>1267</v>
      </c>
      <c r="D549" s="410">
        <v>1989</v>
      </c>
      <c r="E549" s="396"/>
      <c r="F549" s="396" t="s">
        <v>1580</v>
      </c>
      <c r="G549" s="396"/>
      <c r="H549" s="397">
        <v>0.30000000000000004</v>
      </c>
      <c r="I549" s="397">
        <f t="shared" si="20"/>
        <v>3.6000000000000005</v>
      </c>
      <c r="J549" s="287"/>
      <c r="K549" s="287"/>
      <c r="L549" s="287"/>
      <c r="M549" s="287"/>
      <c r="N549" s="287"/>
      <c r="O549" s="287"/>
      <c r="P549" s="287"/>
    </row>
    <row r="550" spans="1:16" s="403" customFormat="1" ht="25.5" customHeight="1">
      <c r="A550" s="395">
        <v>546</v>
      </c>
      <c r="B550" s="409" t="s">
        <v>1493</v>
      </c>
      <c r="C550" s="396" t="s">
        <v>1267</v>
      </c>
      <c r="D550" s="410">
        <v>1992</v>
      </c>
      <c r="E550" s="396"/>
      <c r="F550" s="396" t="s">
        <v>1580</v>
      </c>
      <c r="G550" s="396"/>
      <c r="H550" s="397">
        <v>0.30000000000000004</v>
      </c>
      <c r="I550" s="397">
        <f t="shared" si="20"/>
        <v>3.6000000000000005</v>
      </c>
      <c r="J550" s="287"/>
      <c r="K550" s="287"/>
      <c r="L550" s="287"/>
      <c r="M550" s="287"/>
      <c r="N550" s="287"/>
      <c r="O550" s="287"/>
      <c r="P550" s="287"/>
    </row>
    <row r="551" spans="1:16" s="403" customFormat="1" ht="25.5" customHeight="1">
      <c r="A551" s="395">
        <v>547</v>
      </c>
      <c r="B551" s="409" t="s">
        <v>1493</v>
      </c>
      <c r="C551" s="396" t="s">
        <v>1267</v>
      </c>
      <c r="D551" s="410">
        <v>1992</v>
      </c>
      <c r="E551" s="396"/>
      <c r="F551" s="396" t="s">
        <v>1580</v>
      </c>
      <c r="G551" s="396"/>
      <c r="H551" s="397">
        <v>0.30000000000000004</v>
      </c>
      <c r="I551" s="397">
        <f t="shared" si="20"/>
        <v>3.6000000000000005</v>
      </c>
      <c r="J551" s="287"/>
      <c r="K551" s="287"/>
      <c r="L551" s="287"/>
      <c r="M551" s="287"/>
      <c r="N551" s="287"/>
      <c r="O551" s="287"/>
      <c r="P551" s="287"/>
    </row>
    <row r="552" spans="1:16" s="403" customFormat="1" ht="25.5" customHeight="1">
      <c r="A552" s="395">
        <v>548</v>
      </c>
      <c r="B552" s="409" t="s">
        <v>1620</v>
      </c>
      <c r="C552" s="396" t="s">
        <v>1267</v>
      </c>
      <c r="D552" s="410">
        <v>1985</v>
      </c>
      <c r="E552" s="396"/>
      <c r="F552" s="396" t="s">
        <v>1580</v>
      </c>
      <c r="G552" s="396"/>
      <c r="H552" s="397">
        <v>0.30000000000000004</v>
      </c>
      <c r="I552" s="397">
        <f t="shared" si="20"/>
        <v>3.6000000000000005</v>
      </c>
      <c r="J552" s="287"/>
      <c r="K552" s="287"/>
      <c r="L552" s="287"/>
      <c r="M552" s="287"/>
      <c r="N552" s="287"/>
      <c r="O552" s="287"/>
      <c r="P552" s="287"/>
    </row>
    <row r="553" spans="1:16" s="403" customFormat="1" ht="25.5" customHeight="1">
      <c r="A553" s="395">
        <v>549</v>
      </c>
      <c r="B553" s="409" t="s">
        <v>1621</v>
      </c>
      <c r="C553" s="396" t="s">
        <v>1267</v>
      </c>
      <c r="D553" s="410">
        <v>1988</v>
      </c>
      <c r="E553" s="396"/>
      <c r="F553" s="396" t="s">
        <v>1580</v>
      </c>
      <c r="G553" s="396"/>
      <c r="H553" s="397">
        <v>0.30000000000000004</v>
      </c>
      <c r="I553" s="397">
        <f t="shared" si="20"/>
        <v>3.6000000000000005</v>
      </c>
      <c r="J553" s="287"/>
      <c r="K553" s="287"/>
      <c r="L553" s="287"/>
      <c r="M553" s="287"/>
      <c r="N553" s="287"/>
      <c r="O553" s="287"/>
      <c r="P553" s="287"/>
    </row>
    <row r="554" spans="1:16" s="403" customFormat="1" ht="25.5" customHeight="1">
      <c r="A554" s="395">
        <v>550</v>
      </c>
      <c r="B554" s="422" t="s">
        <v>1477</v>
      </c>
      <c r="C554" s="423" t="s">
        <v>1622</v>
      </c>
      <c r="D554" s="424">
        <v>2011</v>
      </c>
      <c r="E554" s="396"/>
      <c r="F554" s="396" t="s">
        <v>1580</v>
      </c>
      <c r="G554" s="396"/>
      <c r="H554" s="408">
        <v>0.4</v>
      </c>
      <c r="I554" s="405">
        <f t="shared" si="20"/>
        <v>4.800000000000001</v>
      </c>
      <c r="J554" s="287"/>
      <c r="K554" s="287"/>
      <c r="L554" s="287"/>
      <c r="M554" s="287"/>
      <c r="N554" s="287"/>
      <c r="O554" s="287"/>
      <c r="P554" s="287"/>
    </row>
    <row r="555" spans="1:16" s="403" customFormat="1" ht="25.5" customHeight="1">
      <c r="A555" s="395">
        <v>551</v>
      </c>
      <c r="B555" s="425" t="s">
        <v>1623</v>
      </c>
      <c r="C555" s="423" t="s">
        <v>1624</v>
      </c>
      <c r="D555" s="426">
        <v>1966</v>
      </c>
      <c r="E555" s="396"/>
      <c r="F555" s="396" t="s">
        <v>1580</v>
      </c>
      <c r="G555" s="396"/>
      <c r="H555" s="397">
        <v>0.30000000000000004</v>
      </c>
      <c r="I555" s="397">
        <f t="shared" si="20"/>
        <v>3.6000000000000005</v>
      </c>
      <c r="J555" s="287"/>
      <c r="K555" s="287"/>
      <c r="L555" s="287"/>
      <c r="M555" s="287"/>
      <c r="N555" s="287"/>
      <c r="O555" s="287"/>
      <c r="P555" s="287"/>
    </row>
    <row r="556" spans="1:16" s="403" customFormat="1" ht="29.25">
      <c r="A556" s="395">
        <v>552</v>
      </c>
      <c r="B556" s="427" t="s">
        <v>1625</v>
      </c>
      <c r="C556" s="396" t="s">
        <v>1626</v>
      </c>
      <c r="D556" s="410">
        <v>2012</v>
      </c>
      <c r="E556" s="396">
        <v>10</v>
      </c>
      <c r="F556" s="396" t="s">
        <v>1627</v>
      </c>
      <c r="G556" s="396">
        <v>13</v>
      </c>
      <c r="H556" s="397">
        <v>1.2</v>
      </c>
      <c r="I556" s="397">
        <v>14.4</v>
      </c>
      <c r="J556" s="287"/>
      <c r="K556" s="287"/>
      <c r="L556" s="287"/>
      <c r="M556" s="287"/>
      <c r="N556" s="287"/>
      <c r="O556" s="287"/>
      <c r="P556" s="287"/>
    </row>
    <row r="557" spans="1:16" s="403" customFormat="1" ht="29.25">
      <c r="A557" s="395">
        <v>553</v>
      </c>
      <c r="B557" s="409" t="s">
        <v>1628</v>
      </c>
      <c r="C557" s="410" t="s">
        <v>1236</v>
      </c>
      <c r="D557" s="410">
        <v>2010</v>
      </c>
      <c r="E557" s="396">
        <v>10</v>
      </c>
      <c r="F557" s="396" t="s">
        <v>1627</v>
      </c>
      <c r="G557" s="410">
        <v>24.9</v>
      </c>
      <c r="H557" s="397">
        <v>1.2</v>
      </c>
      <c r="I557" s="397">
        <f>H557*12</f>
        <v>14.399999999999999</v>
      </c>
      <c r="J557" s="287"/>
      <c r="K557" s="287"/>
      <c r="L557" s="287"/>
      <c r="M557" s="287"/>
      <c r="N557" s="287"/>
      <c r="O557" s="287"/>
      <c r="P557" s="287"/>
    </row>
    <row r="558" spans="1:16" s="403" customFormat="1" ht="29.25">
      <c r="A558" s="395">
        <v>554</v>
      </c>
      <c r="B558" s="409" t="s">
        <v>1625</v>
      </c>
      <c r="C558" s="396" t="s">
        <v>1626</v>
      </c>
      <c r="D558" s="410">
        <v>2012</v>
      </c>
      <c r="E558" s="396">
        <v>10</v>
      </c>
      <c r="F558" s="396" t="s">
        <v>1627</v>
      </c>
      <c r="G558" s="396">
        <v>12</v>
      </c>
      <c r="H558" s="397">
        <v>1.2</v>
      </c>
      <c r="I558" s="397">
        <v>14.4</v>
      </c>
      <c r="J558" s="287"/>
      <c r="K558" s="287"/>
      <c r="L558" s="287"/>
      <c r="M558" s="287"/>
      <c r="N558" s="287"/>
      <c r="O558" s="287"/>
      <c r="P558" s="287"/>
    </row>
    <row r="559" spans="1:16" s="403" customFormat="1" ht="29.25">
      <c r="A559" s="395">
        <v>555</v>
      </c>
      <c r="B559" s="409" t="s">
        <v>1629</v>
      </c>
      <c r="C559" s="410" t="s">
        <v>1236</v>
      </c>
      <c r="D559" s="410">
        <v>2005</v>
      </c>
      <c r="E559" s="396">
        <v>10</v>
      </c>
      <c r="F559" s="396" t="s">
        <v>1627</v>
      </c>
      <c r="G559" s="410">
        <v>16.5</v>
      </c>
      <c r="H559" s="397">
        <v>1.2</v>
      </c>
      <c r="I559" s="397">
        <f aca="true" t="shared" si="21" ref="I559:I560">H559*12</f>
        <v>14.399999999999999</v>
      </c>
      <c r="J559" s="287"/>
      <c r="K559" s="287"/>
      <c r="L559" s="287"/>
      <c r="M559" s="287"/>
      <c r="N559" s="287"/>
      <c r="O559" s="287"/>
      <c r="P559" s="287"/>
    </row>
    <row r="560" spans="1:16" s="403" customFormat="1" ht="29.25">
      <c r="A560" s="395">
        <v>556</v>
      </c>
      <c r="B560" s="409" t="s">
        <v>1630</v>
      </c>
      <c r="C560" s="410" t="s">
        <v>1236</v>
      </c>
      <c r="D560" s="410">
        <v>2007</v>
      </c>
      <c r="E560" s="396">
        <v>10</v>
      </c>
      <c r="F560" s="396" t="s">
        <v>1627</v>
      </c>
      <c r="G560" s="410">
        <v>10.8</v>
      </c>
      <c r="H560" s="397">
        <v>0.75</v>
      </c>
      <c r="I560" s="397">
        <f t="shared" si="21"/>
        <v>9</v>
      </c>
      <c r="J560" s="287"/>
      <c r="K560" s="287"/>
      <c r="L560" s="287"/>
      <c r="M560" s="287"/>
      <c r="N560" s="287"/>
      <c r="O560" s="287"/>
      <c r="P560" s="287"/>
    </row>
    <row r="561" spans="1:16" s="403" customFormat="1" ht="29.25">
      <c r="A561" s="395">
        <v>557</v>
      </c>
      <c r="B561" s="409" t="s">
        <v>1631</v>
      </c>
      <c r="C561" s="410" t="s">
        <v>1626</v>
      </c>
      <c r="D561" s="410">
        <v>2012</v>
      </c>
      <c r="E561" s="396">
        <v>10</v>
      </c>
      <c r="F561" s="396" t="s">
        <v>1627</v>
      </c>
      <c r="G561" s="410">
        <v>11</v>
      </c>
      <c r="H561" s="397">
        <v>1.2</v>
      </c>
      <c r="I561" s="397" t="s">
        <v>1632</v>
      </c>
      <c r="J561" s="287"/>
      <c r="K561" s="287"/>
      <c r="L561" s="287"/>
      <c r="M561" s="287"/>
      <c r="N561" s="287"/>
      <c r="O561" s="287"/>
      <c r="P561" s="287"/>
    </row>
    <row r="562" spans="1:16" s="403" customFormat="1" ht="25.5" customHeight="1">
      <c r="A562" s="395">
        <v>558</v>
      </c>
      <c r="B562" s="409" t="s">
        <v>1633</v>
      </c>
      <c r="C562" s="410" t="s">
        <v>1236</v>
      </c>
      <c r="D562" s="410">
        <v>2009</v>
      </c>
      <c r="E562" s="396">
        <v>10</v>
      </c>
      <c r="F562" s="396" t="s">
        <v>1627</v>
      </c>
      <c r="G562" s="410">
        <v>18.7</v>
      </c>
      <c r="H562" s="397">
        <v>1.2</v>
      </c>
      <c r="I562" s="397">
        <f aca="true" t="shared" si="22" ref="I562:I598">H562*12</f>
        <v>14.399999999999999</v>
      </c>
      <c r="J562" s="287"/>
      <c r="K562" s="287"/>
      <c r="L562" s="287"/>
      <c r="M562" s="287"/>
      <c r="N562" s="287"/>
      <c r="O562" s="287"/>
      <c r="P562" s="287"/>
    </row>
    <row r="563" spans="1:16" s="403" customFormat="1" ht="25.5" customHeight="1">
      <c r="A563" s="395">
        <v>559</v>
      </c>
      <c r="B563" s="409" t="s">
        <v>1630</v>
      </c>
      <c r="C563" s="410" t="s">
        <v>1236</v>
      </c>
      <c r="D563" s="410">
        <v>2003</v>
      </c>
      <c r="E563" s="396">
        <v>10</v>
      </c>
      <c r="F563" s="396" t="s">
        <v>1627</v>
      </c>
      <c r="G563" s="410">
        <v>10.8</v>
      </c>
      <c r="H563" s="397">
        <v>0.75</v>
      </c>
      <c r="I563" s="397">
        <f t="shared" si="22"/>
        <v>9</v>
      </c>
      <c r="J563" s="287"/>
      <c r="K563" s="287"/>
      <c r="L563" s="287"/>
      <c r="M563" s="287"/>
      <c r="N563" s="287"/>
      <c r="O563" s="287"/>
      <c r="P563" s="287"/>
    </row>
    <row r="564" spans="1:16" s="403" customFormat="1" ht="25.5" customHeight="1">
      <c r="A564" s="395">
        <v>560</v>
      </c>
      <c r="B564" s="409" t="s">
        <v>1630</v>
      </c>
      <c r="C564" s="410" t="s">
        <v>1236</v>
      </c>
      <c r="D564" s="410">
        <v>2007</v>
      </c>
      <c r="E564" s="396">
        <v>10</v>
      </c>
      <c r="F564" s="396" t="s">
        <v>1627</v>
      </c>
      <c r="G564" s="410">
        <v>10.8</v>
      </c>
      <c r="H564" s="397">
        <v>0.75</v>
      </c>
      <c r="I564" s="397">
        <f t="shared" si="22"/>
        <v>9</v>
      </c>
      <c r="J564" s="287"/>
      <c r="K564" s="287"/>
      <c r="L564" s="287"/>
      <c r="M564" s="287"/>
      <c r="N564" s="287"/>
      <c r="O564" s="287"/>
      <c r="P564" s="287"/>
    </row>
    <row r="565" spans="1:16" s="403" customFormat="1" ht="25.5" customHeight="1">
      <c r="A565" s="395">
        <v>561</v>
      </c>
      <c r="B565" s="409" t="s">
        <v>1634</v>
      </c>
      <c r="C565" s="410" t="s">
        <v>1236</v>
      </c>
      <c r="D565" s="410">
        <v>2011</v>
      </c>
      <c r="E565" s="396"/>
      <c r="F565" s="396" t="s">
        <v>1627</v>
      </c>
      <c r="G565" s="410">
        <v>9.4</v>
      </c>
      <c r="H565" s="397">
        <v>0.45</v>
      </c>
      <c r="I565" s="397">
        <f t="shared" si="22"/>
        <v>5.4</v>
      </c>
      <c r="J565" s="287"/>
      <c r="K565" s="287"/>
      <c r="L565" s="287"/>
      <c r="M565" s="287"/>
      <c r="N565" s="287"/>
      <c r="O565" s="287"/>
      <c r="P565" s="287"/>
    </row>
    <row r="566" spans="1:16" s="403" customFormat="1" ht="25.5" customHeight="1">
      <c r="A566" s="395">
        <v>562</v>
      </c>
      <c r="B566" s="409" t="s">
        <v>1634</v>
      </c>
      <c r="C566" s="410" t="s">
        <v>1236</v>
      </c>
      <c r="D566" s="410">
        <v>2011</v>
      </c>
      <c r="E566" s="396"/>
      <c r="F566" s="396" t="s">
        <v>1627</v>
      </c>
      <c r="G566" s="410">
        <v>9.4</v>
      </c>
      <c r="H566" s="397">
        <v>0.45</v>
      </c>
      <c r="I566" s="397">
        <f t="shared" si="22"/>
        <v>5.4</v>
      </c>
      <c r="J566" s="287"/>
      <c r="K566" s="287"/>
      <c r="L566" s="287"/>
      <c r="M566" s="287"/>
      <c r="N566" s="287"/>
      <c r="O566" s="287"/>
      <c r="P566" s="287"/>
    </row>
    <row r="567" spans="1:16" s="403" customFormat="1" ht="25.5" customHeight="1">
      <c r="A567" s="395">
        <v>563</v>
      </c>
      <c r="B567" s="409" t="s">
        <v>1298</v>
      </c>
      <c r="C567" s="410" t="s">
        <v>1626</v>
      </c>
      <c r="D567" s="410">
        <v>1999</v>
      </c>
      <c r="E567" s="396"/>
      <c r="F567" s="396" t="s">
        <v>1627</v>
      </c>
      <c r="G567" s="410">
        <v>9.4</v>
      </c>
      <c r="H567" s="397">
        <v>0.45</v>
      </c>
      <c r="I567" s="397">
        <f t="shared" si="22"/>
        <v>5.4</v>
      </c>
      <c r="J567" s="287"/>
      <c r="K567" s="287"/>
      <c r="L567" s="287"/>
      <c r="M567" s="287"/>
      <c r="N567" s="287"/>
      <c r="O567" s="287"/>
      <c r="P567" s="287"/>
    </row>
    <row r="568" spans="1:16" s="403" customFormat="1" ht="25.5" customHeight="1">
      <c r="A568" s="395">
        <v>564</v>
      </c>
      <c r="B568" s="409" t="s">
        <v>1298</v>
      </c>
      <c r="C568" s="410" t="s">
        <v>1236</v>
      </c>
      <c r="D568" s="410">
        <v>1996</v>
      </c>
      <c r="E568" s="396"/>
      <c r="F568" s="396" t="s">
        <v>1627</v>
      </c>
      <c r="G568" s="410">
        <v>9.4</v>
      </c>
      <c r="H568" s="397">
        <v>0.45</v>
      </c>
      <c r="I568" s="397">
        <f t="shared" si="22"/>
        <v>5.4</v>
      </c>
      <c r="J568" s="287"/>
      <c r="K568" s="287"/>
      <c r="L568" s="287"/>
      <c r="M568" s="287"/>
      <c r="N568" s="287"/>
      <c r="O568" s="287"/>
      <c r="P568" s="287"/>
    </row>
    <row r="569" spans="1:16" s="403" customFormat="1" ht="25.5" customHeight="1">
      <c r="A569" s="395">
        <v>565</v>
      </c>
      <c r="B569" s="409" t="s">
        <v>1298</v>
      </c>
      <c r="C569" s="410" t="s">
        <v>1236</v>
      </c>
      <c r="D569" s="410">
        <v>2000</v>
      </c>
      <c r="E569" s="396"/>
      <c r="F569" s="396" t="s">
        <v>1627</v>
      </c>
      <c r="G569" s="410">
        <v>9.4</v>
      </c>
      <c r="H569" s="397">
        <v>0.45</v>
      </c>
      <c r="I569" s="397">
        <f t="shared" si="22"/>
        <v>5.4</v>
      </c>
      <c r="J569" s="287"/>
      <c r="K569" s="287"/>
      <c r="L569" s="287"/>
      <c r="M569" s="287"/>
      <c r="N569" s="287"/>
      <c r="O569" s="287"/>
      <c r="P569" s="287"/>
    </row>
    <row r="570" spans="1:16" s="403" customFormat="1" ht="25.5" customHeight="1">
      <c r="A570" s="395">
        <v>566</v>
      </c>
      <c r="B570" s="409" t="s">
        <v>1298</v>
      </c>
      <c r="C570" s="410" t="s">
        <v>1236</v>
      </c>
      <c r="D570" s="410">
        <v>2000</v>
      </c>
      <c r="E570" s="396"/>
      <c r="F570" s="396" t="s">
        <v>1627</v>
      </c>
      <c r="G570" s="410">
        <v>9.4</v>
      </c>
      <c r="H570" s="397">
        <v>0.45</v>
      </c>
      <c r="I570" s="397">
        <f t="shared" si="22"/>
        <v>5.4</v>
      </c>
      <c r="J570" s="287"/>
      <c r="K570" s="287"/>
      <c r="L570" s="287"/>
      <c r="M570" s="287"/>
      <c r="N570" s="287"/>
      <c r="O570" s="287"/>
      <c r="P570" s="287"/>
    </row>
    <row r="571" spans="1:16" s="403" customFormat="1" ht="25.5" customHeight="1">
      <c r="A571" s="395">
        <v>567</v>
      </c>
      <c r="B571" s="409" t="s">
        <v>1357</v>
      </c>
      <c r="C571" s="410" t="s">
        <v>1236</v>
      </c>
      <c r="D571" s="410">
        <v>2003</v>
      </c>
      <c r="E571" s="396"/>
      <c r="F571" s="396" t="s">
        <v>1627</v>
      </c>
      <c r="G571" s="410">
        <v>8.3</v>
      </c>
      <c r="H571" s="397">
        <v>0.45</v>
      </c>
      <c r="I571" s="397">
        <f t="shared" si="22"/>
        <v>5.4</v>
      </c>
      <c r="J571" s="287"/>
      <c r="K571" s="287"/>
      <c r="L571" s="287"/>
      <c r="M571" s="287"/>
      <c r="N571" s="287"/>
      <c r="O571" s="287"/>
      <c r="P571" s="287"/>
    </row>
    <row r="572" spans="1:16" s="403" customFormat="1" ht="25.5" customHeight="1">
      <c r="A572" s="395">
        <v>568</v>
      </c>
      <c r="B572" s="409" t="s">
        <v>1635</v>
      </c>
      <c r="C572" s="410" t="s">
        <v>1236</v>
      </c>
      <c r="D572" s="410">
        <v>1999</v>
      </c>
      <c r="E572" s="396"/>
      <c r="F572" s="396" t="s">
        <v>1627</v>
      </c>
      <c r="G572" s="410">
        <v>15</v>
      </c>
      <c r="H572" s="397">
        <v>0.75</v>
      </c>
      <c r="I572" s="397">
        <f t="shared" si="22"/>
        <v>9</v>
      </c>
      <c r="J572" s="287"/>
      <c r="K572" s="287"/>
      <c r="L572" s="287"/>
      <c r="M572" s="287"/>
      <c r="N572" s="287"/>
      <c r="O572" s="287"/>
      <c r="P572" s="287"/>
    </row>
    <row r="573" spans="1:16" s="403" customFormat="1" ht="25.5" customHeight="1">
      <c r="A573" s="395">
        <v>569</v>
      </c>
      <c r="B573" s="409" t="s">
        <v>1636</v>
      </c>
      <c r="C573" s="410" t="s">
        <v>1236</v>
      </c>
      <c r="D573" s="410">
        <v>2007</v>
      </c>
      <c r="E573" s="396">
        <v>10</v>
      </c>
      <c r="F573" s="396" t="s">
        <v>1627</v>
      </c>
      <c r="G573" s="410">
        <v>8.5</v>
      </c>
      <c r="H573" s="397">
        <v>0.45</v>
      </c>
      <c r="I573" s="397">
        <f t="shared" si="22"/>
        <v>5.4</v>
      </c>
      <c r="J573" s="287"/>
      <c r="K573" s="287"/>
      <c r="L573" s="287"/>
      <c r="M573" s="287"/>
      <c r="N573" s="287"/>
      <c r="O573" s="287"/>
      <c r="P573" s="287"/>
    </row>
    <row r="574" spans="1:16" s="403" customFormat="1" ht="25.5" customHeight="1">
      <c r="A574" s="395">
        <v>570</v>
      </c>
      <c r="B574" s="409" t="s">
        <v>1298</v>
      </c>
      <c r="C574" s="410" t="s">
        <v>1236</v>
      </c>
      <c r="D574" s="410">
        <v>2001</v>
      </c>
      <c r="E574" s="396">
        <v>10</v>
      </c>
      <c r="F574" s="396" t="s">
        <v>1627</v>
      </c>
      <c r="G574" s="410">
        <v>8.8</v>
      </c>
      <c r="H574" s="397">
        <v>0.45</v>
      </c>
      <c r="I574" s="397">
        <f t="shared" si="22"/>
        <v>5.4</v>
      </c>
      <c r="J574" s="287"/>
      <c r="K574" s="287"/>
      <c r="L574" s="287"/>
      <c r="M574" s="287"/>
      <c r="N574" s="287"/>
      <c r="O574" s="287"/>
      <c r="P574" s="287"/>
    </row>
    <row r="575" spans="1:16" s="403" customFormat="1" ht="25.5" customHeight="1">
      <c r="A575" s="395">
        <v>571</v>
      </c>
      <c r="B575" s="409" t="s">
        <v>1637</v>
      </c>
      <c r="C575" s="410" t="s">
        <v>1236</v>
      </c>
      <c r="D575" s="410">
        <v>2008</v>
      </c>
      <c r="E575" s="396">
        <v>10</v>
      </c>
      <c r="F575" s="396" t="s">
        <v>1627</v>
      </c>
      <c r="G575" s="410">
        <v>8.8</v>
      </c>
      <c r="H575" s="397">
        <v>0.4</v>
      </c>
      <c r="I575" s="397">
        <f t="shared" si="22"/>
        <v>4.800000000000001</v>
      </c>
      <c r="J575" s="287"/>
      <c r="K575" s="287"/>
      <c r="L575" s="287"/>
      <c r="M575" s="287"/>
      <c r="N575" s="287"/>
      <c r="O575" s="287"/>
      <c r="P575" s="287"/>
    </row>
    <row r="576" spans="1:16" s="403" customFormat="1" ht="25.5" customHeight="1">
      <c r="A576" s="395">
        <v>572</v>
      </c>
      <c r="B576" s="409" t="s">
        <v>1393</v>
      </c>
      <c r="C576" s="410" t="s">
        <v>1236</v>
      </c>
      <c r="D576" s="410">
        <v>2001</v>
      </c>
      <c r="E576" s="396">
        <v>10</v>
      </c>
      <c r="F576" s="396" t="s">
        <v>1627</v>
      </c>
      <c r="G576" s="410">
        <v>7.1</v>
      </c>
      <c r="H576" s="397">
        <v>0.4</v>
      </c>
      <c r="I576" s="397">
        <f t="shared" si="22"/>
        <v>4.800000000000001</v>
      </c>
      <c r="J576" s="287"/>
      <c r="K576" s="287"/>
      <c r="L576" s="287"/>
      <c r="M576" s="287"/>
      <c r="N576" s="287"/>
      <c r="O576" s="287"/>
      <c r="P576" s="287"/>
    </row>
    <row r="577" spans="1:16" s="403" customFormat="1" ht="25.5" customHeight="1">
      <c r="A577" s="395">
        <v>573</v>
      </c>
      <c r="B577" s="409" t="s">
        <v>1638</v>
      </c>
      <c r="C577" s="410" t="s">
        <v>1639</v>
      </c>
      <c r="D577" s="410">
        <v>2007</v>
      </c>
      <c r="E577" s="396">
        <v>10</v>
      </c>
      <c r="F577" s="396" t="s">
        <v>1627</v>
      </c>
      <c r="G577" s="410">
        <v>15.5</v>
      </c>
      <c r="H577" s="397">
        <v>0.8</v>
      </c>
      <c r="I577" s="397">
        <f t="shared" si="22"/>
        <v>9.600000000000001</v>
      </c>
      <c r="J577" s="287"/>
      <c r="K577" s="287"/>
      <c r="L577" s="287"/>
      <c r="M577" s="287"/>
      <c r="N577" s="287"/>
      <c r="O577" s="287"/>
      <c r="P577" s="287"/>
    </row>
    <row r="578" spans="1:16" s="403" customFormat="1" ht="25.5" customHeight="1">
      <c r="A578" s="395">
        <v>574</v>
      </c>
      <c r="B578" s="409" t="s">
        <v>1640</v>
      </c>
      <c r="C578" s="410" t="s">
        <v>1245</v>
      </c>
      <c r="D578" s="410">
        <v>2011</v>
      </c>
      <c r="E578" s="396">
        <v>10</v>
      </c>
      <c r="F578" s="396" t="s">
        <v>1627</v>
      </c>
      <c r="G578" s="410">
        <v>16</v>
      </c>
      <c r="H578" s="397">
        <v>0.8</v>
      </c>
      <c r="I578" s="397">
        <f t="shared" si="22"/>
        <v>9.600000000000001</v>
      </c>
      <c r="J578" s="287"/>
      <c r="K578" s="287"/>
      <c r="L578" s="287"/>
      <c r="M578" s="287"/>
      <c r="N578" s="287"/>
      <c r="O578" s="287"/>
      <c r="P578" s="287"/>
    </row>
    <row r="579" spans="1:16" s="403" customFormat="1" ht="25.5" customHeight="1">
      <c r="A579" s="395">
        <v>575</v>
      </c>
      <c r="B579" s="409" t="s">
        <v>1605</v>
      </c>
      <c r="C579" s="410" t="s">
        <v>1641</v>
      </c>
      <c r="D579" s="410">
        <v>1992</v>
      </c>
      <c r="E579" s="396">
        <v>10</v>
      </c>
      <c r="F579" s="396" t="s">
        <v>1627</v>
      </c>
      <c r="G579" s="410">
        <v>13</v>
      </c>
      <c r="H579" s="397">
        <v>0.55</v>
      </c>
      <c r="I579" s="397">
        <f t="shared" si="22"/>
        <v>6.6000000000000005</v>
      </c>
      <c r="J579" s="287"/>
      <c r="K579" s="287"/>
      <c r="L579" s="287"/>
      <c r="M579" s="287"/>
      <c r="N579" s="287"/>
      <c r="O579" s="287"/>
      <c r="P579" s="287"/>
    </row>
    <row r="580" spans="1:16" s="403" customFormat="1" ht="29.25">
      <c r="A580" s="395">
        <v>576</v>
      </c>
      <c r="B580" s="409" t="s">
        <v>1642</v>
      </c>
      <c r="C580" s="410" t="s">
        <v>1253</v>
      </c>
      <c r="D580" s="410">
        <v>2001</v>
      </c>
      <c r="E580" s="396">
        <v>10</v>
      </c>
      <c r="F580" s="396" t="s">
        <v>1627</v>
      </c>
      <c r="G580" s="410">
        <v>18</v>
      </c>
      <c r="H580" s="397">
        <v>0.30000000000000004</v>
      </c>
      <c r="I580" s="397">
        <f t="shared" si="22"/>
        <v>3.6000000000000005</v>
      </c>
      <c r="J580" s="287"/>
      <c r="K580" s="287"/>
      <c r="L580" s="287"/>
      <c r="M580" s="287"/>
      <c r="N580" s="287"/>
      <c r="O580" s="287"/>
      <c r="P580" s="287"/>
    </row>
    <row r="581" spans="1:16" s="403" customFormat="1" ht="25.5" customHeight="1">
      <c r="A581" s="395">
        <v>577</v>
      </c>
      <c r="B581" s="409" t="s">
        <v>1250</v>
      </c>
      <c r="C581" s="410" t="s">
        <v>1248</v>
      </c>
      <c r="D581" s="410">
        <v>2003</v>
      </c>
      <c r="E581" s="396">
        <v>10</v>
      </c>
      <c r="F581" s="396" t="s">
        <v>1627</v>
      </c>
      <c r="G581" s="410">
        <v>15.8</v>
      </c>
      <c r="H581" s="397">
        <v>0.8</v>
      </c>
      <c r="I581" s="397">
        <f t="shared" si="22"/>
        <v>9.600000000000001</v>
      </c>
      <c r="J581" s="287"/>
      <c r="K581" s="287"/>
      <c r="L581" s="287"/>
      <c r="M581" s="287"/>
      <c r="N581" s="287"/>
      <c r="O581" s="287"/>
      <c r="P581" s="287"/>
    </row>
    <row r="582" spans="1:16" s="403" customFormat="1" ht="25.5" customHeight="1">
      <c r="A582" s="395">
        <v>578</v>
      </c>
      <c r="B582" s="409" t="s">
        <v>1250</v>
      </c>
      <c r="C582" s="410" t="s">
        <v>1248</v>
      </c>
      <c r="D582" s="410">
        <v>2003</v>
      </c>
      <c r="E582" s="396">
        <v>10</v>
      </c>
      <c r="F582" s="396" t="s">
        <v>1627</v>
      </c>
      <c r="G582" s="410">
        <v>15.8</v>
      </c>
      <c r="H582" s="397">
        <v>0.8</v>
      </c>
      <c r="I582" s="397">
        <f t="shared" si="22"/>
        <v>9.600000000000001</v>
      </c>
      <c r="J582" s="287"/>
      <c r="K582" s="287"/>
      <c r="L582" s="287"/>
      <c r="M582" s="287"/>
      <c r="N582" s="287"/>
      <c r="O582" s="287"/>
      <c r="P582" s="287"/>
    </row>
    <row r="583" spans="1:16" s="403" customFormat="1" ht="25.5" customHeight="1">
      <c r="A583" s="395">
        <v>579</v>
      </c>
      <c r="B583" s="409" t="s">
        <v>1643</v>
      </c>
      <c r="C583" s="410" t="s">
        <v>1327</v>
      </c>
      <c r="D583" s="410">
        <v>2008</v>
      </c>
      <c r="E583" s="396">
        <v>10</v>
      </c>
      <c r="F583" s="396" t="s">
        <v>1627</v>
      </c>
      <c r="G583" s="410">
        <v>16</v>
      </c>
      <c r="H583" s="397">
        <v>0.8</v>
      </c>
      <c r="I583" s="397">
        <f t="shared" si="22"/>
        <v>9.600000000000001</v>
      </c>
      <c r="J583" s="287"/>
      <c r="K583" s="287"/>
      <c r="L583" s="287"/>
      <c r="M583" s="287"/>
      <c r="N583" s="287"/>
      <c r="O583" s="287"/>
      <c r="P583" s="287"/>
    </row>
    <row r="584" spans="1:16" s="403" customFormat="1" ht="29.25">
      <c r="A584" s="395">
        <v>580</v>
      </c>
      <c r="B584" s="409" t="s">
        <v>1644</v>
      </c>
      <c r="C584" s="410" t="s">
        <v>1327</v>
      </c>
      <c r="D584" s="410">
        <v>2008</v>
      </c>
      <c r="E584" s="396">
        <v>10</v>
      </c>
      <c r="F584" s="396" t="s">
        <v>1627</v>
      </c>
      <c r="G584" s="410">
        <v>16</v>
      </c>
      <c r="H584" s="397">
        <v>0.8</v>
      </c>
      <c r="I584" s="397">
        <f t="shared" si="22"/>
        <v>9.600000000000001</v>
      </c>
      <c r="J584" s="287"/>
      <c r="K584" s="287"/>
      <c r="L584" s="287"/>
      <c r="M584" s="287"/>
      <c r="N584" s="287"/>
      <c r="O584" s="287"/>
      <c r="P584" s="287"/>
    </row>
    <row r="585" spans="1:16" s="403" customFormat="1" ht="25.5" customHeight="1">
      <c r="A585" s="395">
        <v>581</v>
      </c>
      <c r="B585" s="409" t="s">
        <v>1638</v>
      </c>
      <c r="C585" s="410" t="s">
        <v>1371</v>
      </c>
      <c r="D585" s="410">
        <v>2007</v>
      </c>
      <c r="E585" s="396">
        <v>10</v>
      </c>
      <c r="F585" s="396" t="s">
        <v>1627</v>
      </c>
      <c r="G585" s="410">
        <v>16</v>
      </c>
      <c r="H585" s="397">
        <v>0.8</v>
      </c>
      <c r="I585" s="397">
        <f t="shared" si="22"/>
        <v>9.600000000000001</v>
      </c>
      <c r="J585" s="287"/>
      <c r="K585" s="287"/>
      <c r="L585" s="287"/>
      <c r="M585" s="287"/>
      <c r="N585" s="287"/>
      <c r="O585" s="287"/>
      <c r="P585" s="287"/>
    </row>
    <row r="586" spans="1:16" s="403" customFormat="1" ht="25.5" customHeight="1">
      <c r="A586" s="395">
        <v>582</v>
      </c>
      <c r="B586" s="409" t="s">
        <v>1645</v>
      </c>
      <c r="C586" s="410" t="s">
        <v>1646</v>
      </c>
      <c r="D586" s="410">
        <v>1993</v>
      </c>
      <c r="E586" s="396">
        <v>10</v>
      </c>
      <c r="F586" s="396" t="s">
        <v>1627</v>
      </c>
      <c r="G586" s="410">
        <v>10</v>
      </c>
      <c r="H586" s="397">
        <v>0.15</v>
      </c>
      <c r="I586" s="397">
        <f t="shared" si="22"/>
        <v>1.7999999999999998</v>
      </c>
      <c r="J586" s="287"/>
      <c r="K586" s="287"/>
      <c r="L586" s="287"/>
      <c r="M586" s="287"/>
      <c r="N586" s="287"/>
      <c r="O586" s="287"/>
      <c r="P586" s="287"/>
    </row>
    <row r="587" spans="1:16" s="403" customFormat="1" ht="25.5" customHeight="1">
      <c r="A587" s="395">
        <v>583</v>
      </c>
      <c r="B587" s="409" t="s">
        <v>1298</v>
      </c>
      <c r="C587" s="410" t="s">
        <v>1236</v>
      </c>
      <c r="D587" s="410">
        <v>1999</v>
      </c>
      <c r="E587" s="396">
        <v>10</v>
      </c>
      <c r="F587" s="396" t="s">
        <v>1627</v>
      </c>
      <c r="G587" s="410">
        <v>8.8</v>
      </c>
      <c r="H587" s="397">
        <v>0.45</v>
      </c>
      <c r="I587" s="397">
        <f t="shared" si="22"/>
        <v>5.4</v>
      </c>
      <c r="J587" s="287"/>
      <c r="K587" s="287"/>
      <c r="L587" s="287"/>
      <c r="M587" s="287"/>
      <c r="N587" s="287"/>
      <c r="O587" s="287"/>
      <c r="P587" s="287"/>
    </row>
    <row r="588" spans="1:16" s="403" customFormat="1" ht="25.5" customHeight="1">
      <c r="A588" s="395">
        <v>584</v>
      </c>
      <c r="B588" s="409" t="s">
        <v>1298</v>
      </c>
      <c r="C588" s="410" t="s">
        <v>1236</v>
      </c>
      <c r="D588" s="410">
        <v>1996</v>
      </c>
      <c r="E588" s="396">
        <v>10</v>
      </c>
      <c r="F588" s="396" t="s">
        <v>1627</v>
      </c>
      <c r="G588" s="410">
        <v>8.8</v>
      </c>
      <c r="H588" s="397">
        <v>0.45</v>
      </c>
      <c r="I588" s="397">
        <f t="shared" si="22"/>
        <v>5.4</v>
      </c>
      <c r="J588" s="287"/>
      <c r="K588" s="287"/>
      <c r="L588" s="287"/>
      <c r="M588" s="287"/>
      <c r="N588" s="287"/>
      <c r="O588" s="287"/>
      <c r="P588" s="287"/>
    </row>
    <row r="589" spans="1:16" s="403" customFormat="1" ht="25.5" customHeight="1">
      <c r="A589" s="395">
        <v>585</v>
      </c>
      <c r="B589" s="409" t="s">
        <v>1298</v>
      </c>
      <c r="C589" s="410" t="s">
        <v>1236</v>
      </c>
      <c r="D589" s="410">
        <v>2000</v>
      </c>
      <c r="E589" s="396">
        <v>10</v>
      </c>
      <c r="F589" s="396" t="s">
        <v>1627</v>
      </c>
      <c r="G589" s="410">
        <v>8.8</v>
      </c>
      <c r="H589" s="397">
        <v>0.45</v>
      </c>
      <c r="I589" s="397">
        <f t="shared" si="22"/>
        <v>5.4</v>
      </c>
      <c r="J589" s="287"/>
      <c r="K589" s="287"/>
      <c r="L589" s="287"/>
      <c r="M589" s="287"/>
      <c r="N589" s="287"/>
      <c r="O589" s="287"/>
      <c r="P589" s="287"/>
    </row>
    <row r="590" spans="1:16" s="403" customFormat="1" ht="25.5" customHeight="1">
      <c r="A590" s="395">
        <v>586</v>
      </c>
      <c r="B590" s="409" t="s">
        <v>1244</v>
      </c>
      <c r="C590" s="410" t="s">
        <v>1647</v>
      </c>
      <c r="D590" s="410">
        <v>1999</v>
      </c>
      <c r="E590" s="396">
        <v>10</v>
      </c>
      <c r="F590" s="396" t="s">
        <v>1627</v>
      </c>
      <c r="G590" s="410">
        <v>17.8</v>
      </c>
      <c r="H590" s="397">
        <v>0.30000000000000004</v>
      </c>
      <c r="I590" s="397">
        <f t="shared" si="22"/>
        <v>3.6000000000000005</v>
      </c>
      <c r="J590" s="287"/>
      <c r="K590" s="287"/>
      <c r="L590" s="287"/>
      <c r="M590" s="287"/>
      <c r="N590" s="287"/>
      <c r="O590" s="287"/>
      <c r="P590" s="287"/>
    </row>
    <row r="591" spans="1:16" s="403" customFormat="1" ht="25.5" customHeight="1">
      <c r="A591" s="395">
        <v>587</v>
      </c>
      <c r="B591" s="409" t="s">
        <v>1244</v>
      </c>
      <c r="C591" s="410" t="s">
        <v>1648</v>
      </c>
      <c r="D591" s="410">
        <v>2000</v>
      </c>
      <c r="E591" s="396">
        <v>10</v>
      </c>
      <c r="F591" s="396" t="s">
        <v>1627</v>
      </c>
      <c r="G591" s="410">
        <v>17</v>
      </c>
      <c r="H591" s="397">
        <v>0.30000000000000004</v>
      </c>
      <c r="I591" s="397">
        <f t="shared" si="22"/>
        <v>3.6000000000000005</v>
      </c>
      <c r="J591" s="287"/>
      <c r="K591" s="287"/>
      <c r="L591" s="287"/>
      <c r="M591" s="287"/>
      <c r="N591" s="287"/>
      <c r="O591" s="287"/>
      <c r="P591" s="287"/>
    </row>
    <row r="592" spans="1:16" s="403" customFormat="1" ht="25.5" customHeight="1">
      <c r="A592" s="395">
        <v>588</v>
      </c>
      <c r="B592" s="409" t="s">
        <v>1244</v>
      </c>
      <c r="C592" s="410" t="s">
        <v>1649</v>
      </c>
      <c r="D592" s="410">
        <v>2000</v>
      </c>
      <c r="E592" s="396">
        <v>10</v>
      </c>
      <c r="F592" s="396" t="s">
        <v>1627</v>
      </c>
      <c r="G592" s="410">
        <v>17</v>
      </c>
      <c r="H592" s="397">
        <v>0.30000000000000004</v>
      </c>
      <c r="I592" s="397">
        <f t="shared" si="22"/>
        <v>3.6000000000000005</v>
      </c>
      <c r="J592" s="287"/>
      <c r="K592" s="287"/>
      <c r="L592" s="287"/>
      <c r="M592" s="287"/>
      <c r="N592" s="287"/>
      <c r="O592" s="287"/>
      <c r="P592" s="287"/>
    </row>
    <row r="593" spans="1:16" s="403" customFormat="1" ht="25.5" customHeight="1">
      <c r="A593" s="395">
        <v>589</v>
      </c>
      <c r="B593" s="409" t="s">
        <v>1247</v>
      </c>
      <c r="C593" s="410" t="s">
        <v>1248</v>
      </c>
      <c r="D593" s="410">
        <v>2001</v>
      </c>
      <c r="E593" s="396">
        <v>10</v>
      </c>
      <c r="F593" s="396" t="s">
        <v>1627</v>
      </c>
      <c r="G593" s="410">
        <v>17</v>
      </c>
      <c r="H593" s="397">
        <v>0.30000000000000004</v>
      </c>
      <c r="I593" s="397">
        <f t="shared" si="22"/>
        <v>3.6000000000000005</v>
      </c>
      <c r="J593" s="287"/>
      <c r="K593" s="287"/>
      <c r="L593" s="287"/>
      <c r="M593" s="287"/>
      <c r="N593" s="287"/>
      <c r="O593" s="287"/>
      <c r="P593" s="287"/>
    </row>
    <row r="594" spans="1:16" s="403" customFormat="1" ht="25.5" customHeight="1">
      <c r="A594" s="395">
        <v>590</v>
      </c>
      <c r="B594" s="409" t="s">
        <v>1244</v>
      </c>
      <c r="C594" s="410" t="s">
        <v>1649</v>
      </c>
      <c r="D594" s="410">
        <v>2003</v>
      </c>
      <c r="E594" s="396">
        <v>10</v>
      </c>
      <c r="F594" s="396" t="s">
        <v>1627</v>
      </c>
      <c r="G594" s="410">
        <v>17</v>
      </c>
      <c r="H594" s="397">
        <v>0.30000000000000004</v>
      </c>
      <c r="I594" s="397">
        <f t="shared" si="22"/>
        <v>3.6000000000000005</v>
      </c>
      <c r="J594" s="287"/>
      <c r="K594" s="287"/>
      <c r="L594" s="287"/>
      <c r="M594" s="287"/>
      <c r="N594" s="287"/>
      <c r="O594" s="287"/>
      <c r="P594" s="287"/>
    </row>
    <row r="595" spans="1:16" s="403" customFormat="1" ht="25.5" customHeight="1">
      <c r="A595" s="395">
        <v>591</v>
      </c>
      <c r="B595" s="409" t="s">
        <v>1244</v>
      </c>
      <c r="C595" s="410" t="s">
        <v>1648</v>
      </c>
      <c r="D595" s="410">
        <v>2003</v>
      </c>
      <c r="E595" s="396">
        <v>10</v>
      </c>
      <c r="F595" s="396" t="s">
        <v>1627</v>
      </c>
      <c r="G595" s="410">
        <v>17</v>
      </c>
      <c r="H595" s="397">
        <v>0.30000000000000004</v>
      </c>
      <c r="I595" s="397">
        <f t="shared" si="22"/>
        <v>3.6000000000000005</v>
      </c>
      <c r="J595" s="287"/>
      <c r="K595" s="287"/>
      <c r="L595" s="287"/>
      <c r="M595" s="287"/>
      <c r="N595" s="287"/>
      <c r="O595" s="287"/>
      <c r="P595" s="287"/>
    </row>
    <row r="596" spans="1:16" s="403" customFormat="1" ht="25.5" customHeight="1">
      <c r="A596" s="395">
        <v>592</v>
      </c>
      <c r="B596" s="409" t="s">
        <v>1244</v>
      </c>
      <c r="C596" s="410" t="s">
        <v>1648</v>
      </c>
      <c r="D596" s="410">
        <v>2001</v>
      </c>
      <c r="E596" s="396">
        <v>10</v>
      </c>
      <c r="F596" s="396" t="s">
        <v>1627</v>
      </c>
      <c r="G596" s="410">
        <v>17.8</v>
      </c>
      <c r="H596" s="397">
        <v>0.30000000000000004</v>
      </c>
      <c r="I596" s="397">
        <f t="shared" si="22"/>
        <v>3.6000000000000005</v>
      </c>
      <c r="J596" s="287"/>
      <c r="K596" s="287"/>
      <c r="L596" s="287"/>
      <c r="M596" s="287"/>
      <c r="N596" s="287"/>
      <c r="O596" s="287"/>
      <c r="P596" s="287"/>
    </row>
    <row r="597" spans="1:16" s="403" customFormat="1" ht="25.5" customHeight="1">
      <c r="A597" s="395">
        <v>593</v>
      </c>
      <c r="B597" s="409" t="s">
        <v>1244</v>
      </c>
      <c r="C597" s="410" t="s">
        <v>1650</v>
      </c>
      <c r="D597" s="410">
        <v>2001</v>
      </c>
      <c r="E597" s="396">
        <v>10</v>
      </c>
      <c r="F597" s="396" t="s">
        <v>1627</v>
      </c>
      <c r="G597" s="410">
        <v>17.8</v>
      </c>
      <c r="H597" s="397">
        <v>0.30000000000000004</v>
      </c>
      <c r="I597" s="397">
        <f t="shared" si="22"/>
        <v>3.6000000000000005</v>
      </c>
      <c r="J597" s="287"/>
      <c r="K597" s="287"/>
      <c r="L597" s="287"/>
      <c r="M597" s="287"/>
      <c r="N597" s="287"/>
      <c r="O597" s="287"/>
      <c r="P597" s="287"/>
    </row>
    <row r="598" spans="1:16" s="403" customFormat="1" ht="25.5" customHeight="1">
      <c r="A598" s="395">
        <v>594</v>
      </c>
      <c r="B598" s="409" t="s">
        <v>1651</v>
      </c>
      <c r="C598" s="410" t="s">
        <v>1317</v>
      </c>
      <c r="D598" s="410">
        <v>1990</v>
      </c>
      <c r="E598" s="396">
        <v>10</v>
      </c>
      <c r="F598" s="396" t="s">
        <v>1627</v>
      </c>
      <c r="G598" s="410">
        <v>28</v>
      </c>
      <c r="H598" s="397">
        <v>0.45</v>
      </c>
      <c r="I598" s="397">
        <f t="shared" si="22"/>
        <v>5.4</v>
      </c>
      <c r="J598" s="287"/>
      <c r="K598" s="287"/>
      <c r="L598" s="287"/>
      <c r="M598" s="287"/>
      <c r="N598" s="287"/>
      <c r="O598" s="287"/>
      <c r="P598" s="287"/>
    </row>
    <row r="599" spans="1:16" s="403" customFormat="1" ht="25.5" customHeight="1">
      <c r="A599" s="395">
        <v>595</v>
      </c>
      <c r="B599" s="409" t="s">
        <v>1380</v>
      </c>
      <c r="C599" s="410" t="s">
        <v>1317</v>
      </c>
      <c r="D599" s="410">
        <v>1991</v>
      </c>
      <c r="E599" s="396">
        <v>10</v>
      </c>
      <c r="F599" s="396" t="s">
        <v>1627</v>
      </c>
      <c r="G599" s="396">
        <v>28</v>
      </c>
      <c r="H599" s="397">
        <v>0.4</v>
      </c>
      <c r="I599" s="397">
        <v>4.8</v>
      </c>
      <c r="J599" s="287"/>
      <c r="K599" s="287"/>
      <c r="L599" s="287"/>
      <c r="M599" s="287"/>
      <c r="N599" s="287"/>
      <c r="O599" s="287"/>
      <c r="P599" s="287"/>
    </row>
    <row r="600" spans="1:16" s="403" customFormat="1" ht="25.5" customHeight="1">
      <c r="A600" s="395">
        <v>596</v>
      </c>
      <c r="B600" s="409" t="s">
        <v>1344</v>
      </c>
      <c r="C600" s="410" t="s">
        <v>1356</v>
      </c>
      <c r="D600" s="410">
        <v>1988</v>
      </c>
      <c r="E600" s="396">
        <v>10</v>
      </c>
      <c r="F600" s="396" t="s">
        <v>1627</v>
      </c>
      <c r="G600" s="396">
        <v>25</v>
      </c>
      <c r="H600" s="397">
        <v>0.4</v>
      </c>
      <c r="I600" s="397">
        <v>4.8</v>
      </c>
      <c r="J600" s="287"/>
      <c r="K600" s="287"/>
      <c r="L600" s="287"/>
      <c r="M600" s="287"/>
      <c r="N600" s="287"/>
      <c r="O600" s="287"/>
      <c r="P600" s="287"/>
    </row>
    <row r="601" spans="1:16" s="403" customFormat="1" ht="25.5" customHeight="1">
      <c r="A601" s="395">
        <v>597</v>
      </c>
      <c r="B601" s="409" t="s">
        <v>1380</v>
      </c>
      <c r="C601" s="410" t="s">
        <v>1317</v>
      </c>
      <c r="D601" s="410">
        <v>1989</v>
      </c>
      <c r="E601" s="396">
        <v>10</v>
      </c>
      <c r="F601" s="396" t="s">
        <v>1627</v>
      </c>
      <c r="G601" s="396">
        <v>28</v>
      </c>
      <c r="H601" s="397">
        <v>0.4</v>
      </c>
      <c r="I601" s="397">
        <f aca="true" t="shared" si="23" ref="I601:I665">H601*12</f>
        <v>4.800000000000001</v>
      </c>
      <c r="J601" s="287"/>
      <c r="K601" s="287"/>
      <c r="L601" s="287"/>
      <c r="M601" s="287"/>
      <c r="N601" s="287"/>
      <c r="O601" s="287"/>
      <c r="P601" s="287"/>
    </row>
    <row r="602" spans="1:16" s="403" customFormat="1" ht="25.5" customHeight="1">
      <c r="A602" s="395">
        <v>598</v>
      </c>
      <c r="B602" s="409" t="s">
        <v>1652</v>
      </c>
      <c r="C602" s="410" t="s">
        <v>1653</v>
      </c>
      <c r="D602" s="410">
        <v>2009</v>
      </c>
      <c r="E602" s="396">
        <v>10</v>
      </c>
      <c r="F602" s="396" t="s">
        <v>1627</v>
      </c>
      <c r="G602" s="396">
        <v>17.9</v>
      </c>
      <c r="H602" s="397">
        <v>0.8</v>
      </c>
      <c r="I602" s="397">
        <f t="shared" si="23"/>
        <v>9.600000000000001</v>
      </c>
      <c r="J602" s="287"/>
      <c r="K602" s="287"/>
      <c r="L602" s="287"/>
      <c r="M602" s="287"/>
      <c r="N602" s="287"/>
      <c r="O602" s="287"/>
      <c r="P602" s="287"/>
    </row>
    <row r="603" spans="1:16" s="403" customFormat="1" ht="25.5" customHeight="1">
      <c r="A603" s="395">
        <v>599</v>
      </c>
      <c r="B603" s="409" t="s">
        <v>1561</v>
      </c>
      <c r="C603" s="410" t="s">
        <v>1654</v>
      </c>
      <c r="D603" s="410">
        <v>2012</v>
      </c>
      <c r="E603" s="396">
        <v>10</v>
      </c>
      <c r="F603" s="396" t="s">
        <v>1627</v>
      </c>
      <c r="G603" s="396">
        <v>17.3</v>
      </c>
      <c r="H603" s="397">
        <v>0.8</v>
      </c>
      <c r="I603" s="397">
        <f t="shared" si="23"/>
        <v>9.600000000000001</v>
      </c>
      <c r="J603" s="287"/>
      <c r="K603" s="287"/>
      <c r="L603" s="287"/>
      <c r="M603" s="287"/>
      <c r="N603" s="287"/>
      <c r="O603" s="287"/>
      <c r="P603" s="287"/>
    </row>
    <row r="604" spans="1:16" s="403" customFormat="1" ht="25.5" customHeight="1">
      <c r="A604" s="395">
        <v>600</v>
      </c>
      <c r="B604" s="409" t="s">
        <v>1655</v>
      </c>
      <c r="C604" s="410" t="s">
        <v>1654</v>
      </c>
      <c r="D604" s="410">
        <v>2012</v>
      </c>
      <c r="E604" s="396">
        <v>10</v>
      </c>
      <c r="F604" s="396" t="s">
        <v>1627</v>
      </c>
      <c r="G604" s="396">
        <v>17.3</v>
      </c>
      <c r="H604" s="397">
        <v>0.8</v>
      </c>
      <c r="I604" s="397">
        <f t="shared" si="23"/>
        <v>9.600000000000001</v>
      </c>
      <c r="J604" s="287"/>
      <c r="K604" s="287"/>
      <c r="L604" s="287"/>
      <c r="M604" s="287"/>
      <c r="N604" s="287"/>
      <c r="O604" s="287"/>
      <c r="P604" s="287"/>
    </row>
    <row r="605" spans="1:16" s="403" customFormat="1" ht="25.5" customHeight="1">
      <c r="A605" s="395">
        <v>601</v>
      </c>
      <c r="B605" s="409" t="s">
        <v>1656</v>
      </c>
      <c r="C605" s="410" t="s">
        <v>1657</v>
      </c>
      <c r="D605" s="410">
        <v>1988</v>
      </c>
      <c r="E605" s="396">
        <v>10</v>
      </c>
      <c r="F605" s="396" t="s">
        <v>1627</v>
      </c>
      <c r="G605" s="396">
        <v>32.2</v>
      </c>
      <c r="H605" s="397">
        <v>0.8</v>
      </c>
      <c r="I605" s="397">
        <f t="shared" si="23"/>
        <v>9.600000000000001</v>
      </c>
      <c r="J605" s="287"/>
      <c r="K605" s="287"/>
      <c r="L605" s="287"/>
      <c r="M605" s="287"/>
      <c r="N605" s="287"/>
      <c r="O605" s="287"/>
      <c r="P605" s="287"/>
    </row>
    <row r="606" spans="1:16" s="403" customFormat="1" ht="25.5" customHeight="1">
      <c r="A606" s="395">
        <v>602</v>
      </c>
      <c r="B606" s="409" t="s">
        <v>1279</v>
      </c>
      <c r="C606" s="410" t="s">
        <v>1658</v>
      </c>
      <c r="D606" s="410">
        <v>2005</v>
      </c>
      <c r="E606" s="396">
        <v>10</v>
      </c>
      <c r="F606" s="396" t="s">
        <v>1627</v>
      </c>
      <c r="G606" s="396">
        <v>29</v>
      </c>
      <c r="H606" s="397">
        <v>0.8</v>
      </c>
      <c r="I606" s="397">
        <f t="shared" si="23"/>
        <v>9.600000000000001</v>
      </c>
      <c r="J606" s="287"/>
      <c r="K606" s="287"/>
      <c r="L606" s="287"/>
      <c r="M606" s="287"/>
      <c r="N606" s="287"/>
      <c r="O606" s="287"/>
      <c r="P606" s="287"/>
    </row>
    <row r="607" spans="1:16" s="403" customFormat="1" ht="25.5" customHeight="1">
      <c r="A607" s="395">
        <v>603</v>
      </c>
      <c r="B607" s="409" t="s">
        <v>1279</v>
      </c>
      <c r="C607" s="410" t="s">
        <v>1659</v>
      </c>
      <c r="D607" s="410">
        <v>1992</v>
      </c>
      <c r="E607" s="396">
        <v>10</v>
      </c>
      <c r="F607" s="396" t="s">
        <v>1627</v>
      </c>
      <c r="G607" s="396">
        <v>24.5</v>
      </c>
      <c r="H607" s="397">
        <v>0.8</v>
      </c>
      <c r="I607" s="397">
        <f t="shared" si="23"/>
        <v>9.600000000000001</v>
      </c>
      <c r="J607" s="287"/>
      <c r="K607" s="287"/>
      <c r="L607" s="287"/>
      <c r="M607" s="287"/>
      <c r="N607" s="287"/>
      <c r="O607" s="287"/>
      <c r="P607" s="287"/>
    </row>
    <row r="608" spans="1:16" s="403" customFormat="1" ht="25.5" customHeight="1">
      <c r="A608" s="395">
        <v>604</v>
      </c>
      <c r="B608" s="409" t="s">
        <v>1263</v>
      </c>
      <c r="C608" s="410" t="s">
        <v>1318</v>
      </c>
      <c r="D608" s="410">
        <v>1987</v>
      </c>
      <c r="E608" s="396">
        <v>10</v>
      </c>
      <c r="F608" s="396" t="s">
        <v>1627</v>
      </c>
      <c r="G608" s="396">
        <v>22</v>
      </c>
      <c r="H608" s="397">
        <v>0.8</v>
      </c>
      <c r="I608" s="397">
        <f t="shared" si="23"/>
        <v>9.600000000000001</v>
      </c>
      <c r="J608" s="287"/>
      <c r="K608" s="287"/>
      <c r="L608" s="287"/>
      <c r="M608" s="287"/>
      <c r="N608" s="287"/>
      <c r="O608" s="287"/>
      <c r="P608" s="287"/>
    </row>
    <row r="609" spans="1:16" s="403" customFormat="1" ht="25.5" customHeight="1">
      <c r="A609" s="395">
        <v>605</v>
      </c>
      <c r="B609" s="409" t="s">
        <v>1281</v>
      </c>
      <c r="C609" s="410" t="s">
        <v>1660</v>
      </c>
      <c r="D609" s="410">
        <v>1990</v>
      </c>
      <c r="E609" s="396">
        <v>10</v>
      </c>
      <c r="F609" s="396" t="s">
        <v>1627</v>
      </c>
      <c r="G609" s="396">
        <v>28</v>
      </c>
      <c r="H609" s="397">
        <v>0.8</v>
      </c>
      <c r="I609" s="397">
        <f t="shared" si="23"/>
        <v>9.600000000000001</v>
      </c>
      <c r="J609" s="287"/>
      <c r="K609" s="287"/>
      <c r="L609" s="287"/>
      <c r="M609" s="287"/>
      <c r="N609" s="287"/>
      <c r="O609" s="287"/>
      <c r="P609" s="287"/>
    </row>
    <row r="610" spans="1:16" s="403" customFormat="1" ht="25.5" customHeight="1">
      <c r="A610" s="395">
        <v>606</v>
      </c>
      <c r="B610" s="409" t="s">
        <v>1374</v>
      </c>
      <c r="C610" s="410" t="s">
        <v>1661</v>
      </c>
      <c r="D610" s="410">
        <v>2005</v>
      </c>
      <c r="E610" s="396"/>
      <c r="F610" s="396" t="s">
        <v>1627</v>
      </c>
      <c r="G610" s="396">
        <v>32.9</v>
      </c>
      <c r="H610" s="397">
        <v>0.8</v>
      </c>
      <c r="I610" s="397">
        <f t="shared" si="23"/>
        <v>9.600000000000001</v>
      </c>
      <c r="J610" s="287"/>
      <c r="K610" s="287"/>
      <c r="L610" s="287"/>
      <c r="M610" s="287"/>
      <c r="N610" s="287"/>
      <c r="O610" s="287"/>
      <c r="P610" s="287"/>
    </row>
    <row r="611" spans="1:16" s="403" customFormat="1" ht="25.5" customHeight="1">
      <c r="A611" s="395">
        <v>607</v>
      </c>
      <c r="B611" s="409" t="s">
        <v>1662</v>
      </c>
      <c r="C611" s="410" t="s">
        <v>1661</v>
      </c>
      <c r="D611" s="410">
        <v>2008</v>
      </c>
      <c r="E611" s="396"/>
      <c r="F611" s="396" t="s">
        <v>1627</v>
      </c>
      <c r="G611" s="410">
        <v>16</v>
      </c>
      <c r="H611" s="397">
        <v>0.8</v>
      </c>
      <c r="I611" s="397">
        <f t="shared" si="23"/>
        <v>9.600000000000001</v>
      </c>
      <c r="J611" s="287"/>
      <c r="K611" s="287"/>
      <c r="L611" s="287"/>
      <c r="M611" s="287"/>
      <c r="N611" s="287"/>
      <c r="O611" s="287"/>
      <c r="P611" s="287"/>
    </row>
    <row r="612" spans="1:16" s="403" customFormat="1" ht="25.5" customHeight="1">
      <c r="A612" s="395">
        <v>608</v>
      </c>
      <c r="B612" s="409" t="s">
        <v>1663</v>
      </c>
      <c r="C612" s="410" t="s">
        <v>1664</v>
      </c>
      <c r="D612" s="410">
        <v>1984</v>
      </c>
      <c r="E612" s="396">
        <v>10</v>
      </c>
      <c r="F612" s="396" t="s">
        <v>1627</v>
      </c>
      <c r="G612" s="396">
        <v>30</v>
      </c>
      <c r="H612" s="397">
        <v>0.85</v>
      </c>
      <c r="I612" s="397">
        <f t="shared" si="23"/>
        <v>10.2</v>
      </c>
      <c r="J612" s="287"/>
      <c r="K612" s="287"/>
      <c r="L612" s="287"/>
      <c r="M612" s="287"/>
      <c r="N612" s="287"/>
      <c r="O612" s="287"/>
      <c r="P612" s="287"/>
    </row>
    <row r="613" spans="1:16" s="403" customFormat="1" ht="25.5" customHeight="1">
      <c r="A613" s="395">
        <v>609</v>
      </c>
      <c r="B613" s="409" t="s">
        <v>1663</v>
      </c>
      <c r="C613" s="410" t="s">
        <v>1664</v>
      </c>
      <c r="D613" s="410">
        <v>2011</v>
      </c>
      <c r="E613" s="396">
        <v>10</v>
      </c>
      <c r="F613" s="396" t="s">
        <v>1627</v>
      </c>
      <c r="G613" s="396">
        <v>30</v>
      </c>
      <c r="H613" s="397">
        <v>0.85</v>
      </c>
      <c r="I613" s="397">
        <f t="shared" si="23"/>
        <v>10.2</v>
      </c>
      <c r="J613" s="287"/>
      <c r="K613" s="287"/>
      <c r="L613" s="287"/>
      <c r="M613" s="287"/>
      <c r="N613" s="287"/>
      <c r="O613" s="287"/>
      <c r="P613" s="287"/>
    </row>
    <row r="614" spans="1:16" s="403" customFormat="1" ht="25.5" customHeight="1">
      <c r="A614" s="395">
        <v>610</v>
      </c>
      <c r="B614" s="409" t="s">
        <v>1665</v>
      </c>
      <c r="C614" s="410" t="s">
        <v>1261</v>
      </c>
      <c r="D614" s="410">
        <v>1990</v>
      </c>
      <c r="E614" s="396">
        <v>10</v>
      </c>
      <c r="F614" s="396" t="s">
        <v>1627</v>
      </c>
      <c r="G614" s="396" t="s">
        <v>1666</v>
      </c>
      <c r="H614" s="397">
        <v>0.65</v>
      </c>
      <c r="I614" s="397">
        <f t="shared" si="23"/>
        <v>7.800000000000001</v>
      </c>
      <c r="J614" s="287"/>
      <c r="K614" s="287"/>
      <c r="L614" s="287"/>
      <c r="M614" s="287"/>
      <c r="N614" s="287"/>
      <c r="O614" s="287"/>
      <c r="P614" s="287"/>
    </row>
    <row r="615" spans="1:16" s="403" customFormat="1" ht="25.5" customHeight="1">
      <c r="A615" s="395">
        <v>611</v>
      </c>
      <c r="B615" s="409" t="s">
        <v>1667</v>
      </c>
      <c r="C615" s="410" t="s">
        <v>1261</v>
      </c>
      <c r="D615" s="410">
        <v>2012</v>
      </c>
      <c r="E615" s="396">
        <v>10</v>
      </c>
      <c r="F615" s="396" t="s">
        <v>1627</v>
      </c>
      <c r="G615" s="396" t="s">
        <v>1668</v>
      </c>
      <c r="H615" s="397">
        <v>0.85</v>
      </c>
      <c r="I615" s="397">
        <f t="shared" si="23"/>
        <v>10.2</v>
      </c>
      <c r="J615" s="287"/>
      <c r="K615" s="287"/>
      <c r="L615" s="287"/>
      <c r="M615" s="287"/>
      <c r="N615" s="287"/>
      <c r="O615" s="287"/>
      <c r="P615" s="287"/>
    </row>
    <row r="616" spans="1:16" s="403" customFormat="1" ht="25.5" customHeight="1">
      <c r="A616" s="395">
        <v>612</v>
      </c>
      <c r="B616" s="409" t="s">
        <v>1665</v>
      </c>
      <c r="C616" s="410" t="s">
        <v>1469</v>
      </c>
      <c r="D616" s="410">
        <v>1990</v>
      </c>
      <c r="E616" s="396"/>
      <c r="F616" s="396" t="s">
        <v>1627</v>
      </c>
      <c r="G616" s="396" t="s">
        <v>1669</v>
      </c>
      <c r="H616" s="397">
        <v>0.65</v>
      </c>
      <c r="I616" s="397">
        <f t="shared" si="23"/>
        <v>7.800000000000001</v>
      </c>
      <c r="J616" s="287"/>
      <c r="K616" s="287"/>
      <c r="L616" s="287"/>
      <c r="M616" s="287"/>
      <c r="N616" s="287"/>
      <c r="O616" s="287"/>
      <c r="P616" s="287"/>
    </row>
    <row r="617" spans="1:16" s="403" customFormat="1" ht="25.5" customHeight="1">
      <c r="A617" s="395">
        <v>613</v>
      </c>
      <c r="B617" s="409" t="s">
        <v>1670</v>
      </c>
      <c r="C617" s="410" t="s">
        <v>1671</v>
      </c>
      <c r="D617" s="410">
        <v>2003</v>
      </c>
      <c r="E617" s="396"/>
      <c r="F617" s="396" t="s">
        <v>1627</v>
      </c>
      <c r="G617" s="396" t="s">
        <v>1672</v>
      </c>
      <c r="H617" s="397">
        <v>0.65</v>
      </c>
      <c r="I617" s="397">
        <f t="shared" si="23"/>
        <v>7.800000000000001</v>
      </c>
      <c r="J617" s="287"/>
      <c r="K617" s="287"/>
      <c r="L617" s="287"/>
      <c r="M617" s="287"/>
      <c r="N617" s="287"/>
      <c r="O617" s="287"/>
      <c r="P617" s="287"/>
    </row>
    <row r="618" spans="1:16" s="403" customFormat="1" ht="25.5" customHeight="1">
      <c r="A618" s="395">
        <v>614</v>
      </c>
      <c r="B618" s="409" t="s">
        <v>1673</v>
      </c>
      <c r="C618" s="410" t="s">
        <v>1674</v>
      </c>
      <c r="D618" s="410">
        <v>2006</v>
      </c>
      <c r="E618" s="396">
        <v>10</v>
      </c>
      <c r="F618" s="396" t="s">
        <v>1627</v>
      </c>
      <c r="G618" s="410">
        <v>28</v>
      </c>
      <c r="H618" s="397">
        <v>0.85</v>
      </c>
      <c r="I618" s="397">
        <f t="shared" si="23"/>
        <v>10.2</v>
      </c>
      <c r="J618" s="287"/>
      <c r="K618" s="287"/>
      <c r="L618" s="287"/>
      <c r="M618" s="287"/>
      <c r="N618" s="287"/>
      <c r="O618" s="287"/>
      <c r="P618" s="287"/>
    </row>
    <row r="619" spans="1:16" s="403" customFormat="1" ht="25.5" customHeight="1">
      <c r="A619" s="395">
        <v>615</v>
      </c>
      <c r="B619" s="409" t="s">
        <v>1675</v>
      </c>
      <c r="C619" s="410" t="s">
        <v>1674</v>
      </c>
      <c r="D619" s="410">
        <v>1993</v>
      </c>
      <c r="E619" s="396">
        <v>10</v>
      </c>
      <c r="F619" s="396" t="s">
        <v>1627</v>
      </c>
      <c r="G619" s="410">
        <v>28</v>
      </c>
      <c r="H619" s="397">
        <v>0.85</v>
      </c>
      <c r="I619" s="397">
        <f t="shared" si="23"/>
        <v>10.2</v>
      </c>
      <c r="J619" s="287"/>
      <c r="K619" s="287"/>
      <c r="L619" s="287"/>
      <c r="M619" s="287"/>
      <c r="N619" s="287"/>
      <c r="O619" s="287"/>
      <c r="P619" s="287"/>
    </row>
    <row r="620" spans="1:16" s="403" customFormat="1" ht="25.5" customHeight="1">
      <c r="A620" s="395">
        <v>616</v>
      </c>
      <c r="B620" s="409" t="s">
        <v>1676</v>
      </c>
      <c r="C620" s="410" t="s">
        <v>1674</v>
      </c>
      <c r="D620" s="410">
        <v>2003</v>
      </c>
      <c r="E620" s="396">
        <v>10</v>
      </c>
      <c r="F620" s="396" t="s">
        <v>1627</v>
      </c>
      <c r="G620" s="410">
        <v>28</v>
      </c>
      <c r="H620" s="397">
        <v>0.85</v>
      </c>
      <c r="I620" s="397">
        <f t="shared" si="23"/>
        <v>10.2</v>
      </c>
      <c r="J620" s="287"/>
      <c r="K620" s="287"/>
      <c r="L620" s="287"/>
      <c r="M620" s="287"/>
      <c r="N620" s="287"/>
      <c r="O620" s="287"/>
      <c r="P620" s="287"/>
    </row>
    <row r="621" spans="1:16" s="403" customFormat="1" ht="25.5" customHeight="1">
      <c r="A621" s="395">
        <v>617</v>
      </c>
      <c r="B621" s="409" t="s">
        <v>1677</v>
      </c>
      <c r="C621" s="410" t="s">
        <v>1674</v>
      </c>
      <c r="D621" s="410">
        <v>2008</v>
      </c>
      <c r="E621" s="396">
        <v>10</v>
      </c>
      <c r="F621" s="396" t="s">
        <v>1627</v>
      </c>
      <c r="G621" s="410" t="s">
        <v>1678</v>
      </c>
      <c r="H621" s="397">
        <v>0.85</v>
      </c>
      <c r="I621" s="397">
        <f t="shared" si="23"/>
        <v>10.2</v>
      </c>
      <c r="J621" s="287"/>
      <c r="K621" s="287"/>
      <c r="L621" s="287"/>
      <c r="M621" s="287"/>
      <c r="N621" s="287"/>
      <c r="O621" s="287"/>
      <c r="P621" s="287"/>
    </row>
    <row r="622" spans="1:16" s="403" customFormat="1" ht="25.5" customHeight="1">
      <c r="A622" s="395">
        <v>618</v>
      </c>
      <c r="B622" s="409" t="s">
        <v>1679</v>
      </c>
      <c r="C622" s="396" t="s">
        <v>1680</v>
      </c>
      <c r="D622" s="410">
        <v>1990</v>
      </c>
      <c r="E622" s="396">
        <v>10</v>
      </c>
      <c r="F622" s="396" t="s">
        <v>1627</v>
      </c>
      <c r="G622" s="396">
        <v>42</v>
      </c>
      <c r="H622" s="397">
        <v>0.9</v>
      </c>
      <c r="I622" s="397">
        <f t="shared" si="23"/>
        <v>10.8</v>
      </c>
      <c r="J622" s="287"/>
      <c r="K622" s="287"/>
      <c r="L622" s="287"/>
      <c r="M622" s="287"/>
      <c r="N622" s="287"/>
      <c r="O622" s="287"/>
      <c r="P622" s="287"/>
    </row>
    <row r="623" spans="1:16" s="403" customFormat="1" ht="25.5" customHeight="1">
      <c r="A623" s="395">
        <v>619</v>
      </c>
      <c r="B623" s="409" t="s">
        <v>1681</v>
      </c>
      <c r="C623" s="410" t="s">
        <v>1682</v>
      </c>
      <c r="D623" s="410">
        <v>1991</v>
      </c>
      <c r="E623" s="396">
        <v>10</v>
      </c>
      <c r="F623" s="396" t="s">
        <v>1627</v>
      </c>
      <c r="G623" s="410" t="s">
        <v>1683</v>
      </c>
      <c r="H623" s="397">
        <v>0.85</v>
      </c>
      <c r="I623" s="397">
        <f t="shared" si="23"/>
        <v>10.2</v>
      </c>
      <c r="J623" s="287"/>
      <c r="K623" s="287"/>
      <c r="L623" s="287"/>
      <c r="M623" s="287"/>
      <c r="N623" s="287"/>
      <c r="O623" s="287"/>
      <c r="P623" s="287"/>
    </row>
    <row r="624" spans="1:16" s="403" customFormat="1" ht="25.5" customHeight="1">
      <c r="A624" s="395">
        <v>620</v>
      </c>
      <c r="B624" s="409" t="s">
        <v>1684</v>
      </c>
      <c r="C624" s="410" t="s">
        <v>1685</v>
      </c>
      <c r="D624" s="410">
        <v>2011</v>
      </c>
      <c r="E624" s="396">
        <v>10</v>
      </c>
      <c r="F624" s="396" t="s">
        <v>1627</v>
      </c>
      <c r="G624" s="396" t="s">
        <v>1686</v>
      </c>
      <c r="H624" s="397">
        <v>0.85</v>
      </c>
      <c r="I624" s="397">
        <f t="shared" si="23"/>
        <v>10.2</v>
      </c>
      <c r="J624" s="287"/>
      <c r="K624" s="287"/>
      <c r="L624" s="287"/>
      <c r="M624" s="287"/>
      <c r="N624" s="287"/>
      <c r="O624" s="287"/>
      <c r="P624" s="287"/>
    </row>
    <row r="625" spans="1:16" s="403" customFormat="1" ht="25.5" customHeight="1">
      <c r="A625" s="395">
        <v>621</v>
      </c>
      <c r="B625" s="409" t="s">
        <v>1687</v>
      </c>
      <c r="C625" s="410" t="s">
        <v>1280</v>
      </c>
      <c r="D625" s="410">
        <v>1979</v>
      </c>
      <c r="E625" s="396">
        <v>10</v>
      </c>
      <c r="F625" s="396" t="s">
        <v>1627</v>
      </c>
      <c r="G625" s="410">
        <v>25</v>
      </c>
      <c r="H625" s="397">
        <v>0.85</v>
      </c>
      <c r="I625" s="397">
        <f t="shared" si="23"/>
        <v>10.2</v>
      </c>
      <c r="J625" s="287"/>
      <c r="K625" s="287"/>
      <c r="L625" s="287"/>
      <c r="M625" s="287"/>
      <c r="N625" s="287"/>
      <c r="O625" s="287"/>
      <c r="P625" s="287"/>
    </row>
    <row r="626" spans="1:16" s="403" customFormat="1" ht="25.5" customHeight="1">
      <c r="A626" s="395">
        <v>622</v>
      </c>
      <c r="B626" s="409" t="s">
        <v>1688</v>
      </c>
      <c r="C626" s="410" t="s">
        <v>1689</v>
      </c>
      <c r="D626" s="410">
        <v>2011</v>
      </c>
      <c r="E626" s="396">
        <v>10</v>
      </c>
      <c r="F626" s="396" t="s">
        <v>1627</v>
      </c>
      <c r="G626" s="410">
        <v>20.5</v>
      </c>
      <c r="H626" s="397">
        <v>0.85</v>
      </c>
      <c r="I626" s="397">
        <f t="shared" si="23"/>
        <v>10.2</v>
      </c>
      <c r="J626" s="287"/>
      <c r="K626" s="287"/>
      <c r="L626" s="287"/>
      <c r="M626" s="287"/>
      <c r="N626" s="287"/>
      <c r="O626" s="287"/>
      <c r="P626" s="287"/>
    </row>
    <row r="627" spans="1:16" s="403" customFormat="1" ht="25.5" customHeight="1">
      <c r="A627" s="395">
        <v>623</v>
      </c>
      <c r="B627" s="409" t="s">
        <v>1690</v>
      </c>
      <c r="C627" s="410" t="s">
        <v>1691</v>
      </c>
      <c r="D627" s="410">
        <v>2009</v>
      </c>
      <c r="E627" s="396">
        <v>10</v>
      </c>
      <c r="F627" s="396" t="s">
        <v>1627</v>
      </c>
      <c r="G627" s="396" t="s">
        <v>1692</v>
      </c>
      <c r="H627" s="397">
        <v>0.85</v>
      </c>
      <c r="I627" s="397">
        <f t="shared" si="23"/>
        <v>10.2</v>
      </c>
      <c r="J627" s="287"/>
      <c r="K627" s="287"/>
      <c r="L627" s="287"/>
      <c r="M627" s="287"/>
      <c r="N627" s="287"/>
      <c r="O627" s="287"/>
      <c r="P627" s="287"/>
    </row>
    <row r="628" spans="1:16" s="403" customFormat="1" ht="25.5" customHeight="1">
      <c r="A628" s="395">
        <v>624</v>
      </c>
      <c r="B628" s="409" t="s">
        <v>1693</v>
      </c>
      <c r="C628" s="410" t="s">
        <v>1694</v>
      </c>
      <c r="D628" s="410">
        <v>2004</v>
      </c>
      <c r="E628" s="396">
        <v>10</v>
      </c>
      <c r="F628" s="396" t="s">
        <v>1627</v>
      </c>
      <c r="G628" s="396" t="s">
        <v>1695</v>
      </c>
      <c r="H628" s="397">
        <v>0.85</v>
      </c>
      <c r="I628" s="397">
        <f t="shared" si="23"/>
        <v>10.2</v>
      </c>
      <c r="J628" s="287"/>
      <c r="K628" s="287"/>
      <c r="L628" s="287"/>
      <c r="M628" s="287"/>
      <c r="N628" s="287"/>
      <c r="O628" s="287"/>
      <c r="P628" s="287"/>
    </row>
    <row r="629" spans="1:16" s="403" customFormat="1" ht="25.5" customHeight="1">
      <c r="A629" s="395">
        <v>625</v>
      </c>
      <c r="B629" s="409" t="s">
        <v>1696</v>
      </c>
      <c r="C629" s="410" t="s">
        <v>1697</v>
      </c>
      <c r="D629" s="410">
        <v>2007</v>
      </c>
      <c r="E629" s="396">
        <v>10</v>
      </c>
      <c r="F629" s="396" t="s">
        <v>1627</v>
      </c>
      <c r="G629" s="396" t="s">
        <v>1698</v>
      </c>
      <c r="H629" s="397">
        <v>0.85</v>
      </c>
      <c r="I629" s="397">
        <f t="shared" si="23"/>
        <v>10.2</v>
      </c>
      <c r="J629" s="287"/>
      <c r="K629" s="287"/>
      <c r="L629" s="287"/>
      <c r="M629" s="287"/>
      <c r="N629" s="287"/>
      <c r="O629" s="287"/>
      <c r="P629" s="287"/>
    </row>
    <row r="630" spans="1:16" s="403" customFormat="1" ht="25.5" customHeight="1">
      <c r="A630" s="395">
        <v>626</v>
      </c>
      <c r="B630" s="409" t="s">
        <v>1679</v>
      </c>
      <c r="C630" s="396" t="s">
        <v>1699</v>
      </c>
      <c r="D630" s="410">
        <v>1992</v>
      </c>
      <c r="E630" s="396">
        <v>10</v>
      </c>
      <c r="F630" s="396" t="s">
        <v>1627</v>
      </c>
      <c r="G630" s="396" t="s">
        <v>1700</v>
      </c>
      <c r="H630" s="397">
        <v>0.9</v>
      </c>
      <c r="I630" s="397">
        <f t="shared" si="23"/>
        <v>10.8</v>
      </c>
      <c r="J630" s="287"/>
      <c r="K630" s="287"/>
      <c r="L630" s="287"/>
      <c r="M630" s="287"/>
      <c r="N630" s="287"/>
      <c r="O630" s="287"/>
      <c r="P630" s="287"/>
    </row>
    <row r="631" spans="1:16" s="403" customFormat="1" ht="25.5" customHeight="1">
      <c r="A631" s="395">
        <v>627</v>
      </c>
      <c r="B631" s="409" t="s">
        <v>1701</v>
      </c>
      <c r="C631" s="410" t="s">
        <v>1702</v>
      </c>
      <c r="D631" s="410">
        <v>2011</v>
      </c>
      <c r="E631" s="396">
        <v>10</v>
      </c>
      <c r="F631" s="396" t="s">
        <v>1627</v>
      </c>
      <c r="G631" s="396">
        <v>7</v>
      </c>
      <c r="H631" s="408">
        <v>0.4</v>
      </c>
      <c r="I631" s="405">
        <f t="shared" si="23"/>
        <v>4.800000000000001</v>
      </c>
      <c r="J631" s="287"/>
      <c r="K631" s="287"/>
      <c r="L631" s="287"/>
      <c r="M631" s="287"/>
      <c r="N631" s="287"/>
      <c r="O631" s="287"/>
      <c r="P631" s="287"/>
    </row>
    <row r="632" spans="1:16" s="403" customFormat="1" ht="25.5" customHeight="1">
      <c r="A632" s="395">
        <v>628</v>
      </c>
      <c r="B632" s="409" t="s">
        <v>1703</v>
      </c>
      <c r="C632" s="410" t="s">
        <v>1702</v>
      </c>
      <c r="D632" s="410">
        <v>2011</v>
      </c>
      <c r="E632" s="396">
        <v>10</v>
      </c>
      <c r="F632" s="396" t="s">
        <v>1627</v>
      </c>
      <c r="G632" s="396">
        <v>7</v>
      </c>
      <c r="H632" s="408">
        <v>0.4</v>
      </c>
      <c r="I632" s="405">
        <f t="shared" si="23"/>
        <v>4.800000000000001</v>
      </c>
      <c r="J632" s="287"/>
      <c r="K632" s="287"/>
      <c r="L632" s="287"/>
      <c r="M632" s="287"/>
      <c r="N632" s="287"/>
      <c r="O632" s="287"/>
      <c r="P632" s="287"/>
    </row>
    <row r="633" spans="1:16" s="403" customFormat="1" ht="25.5" customHeight="1">
      <c r="A633" s="395">
        <v>629</v>
      </c>
      <c r="B633" s="409" t="s">
        <v>1701</v>
      </c>
      <c r="C633" s="410" t="s">
        <v>1702</v>
      </c>
      <c r="D633" s="410">
        <v>2008</v>
      </c>
      <c r="E633" s="396">
        <v>10</v>
      </c>
      <c r="F633" s="396" t="s">
        <v>1627</v>
      </c>
      <c r="G633" s="396">
        <v>7</v>
      </c>
      <c r="H633" s="408">
        <v>0.4</v>
      </c>
      <c r="I633" s="405">
        <f t="shared" si="23"/>
        <v>4.800000000000001</v>
      </c>
      <c r="J633" s="287"/>
      <c r="K633" s="287"/>
      <c r="L633" s="287"/>
      <c r="M633" s="287"/>
      <c r="N633" s="287"/>
      <c r="O633" s="287"/>
      <c r="P633" s="287"/>
    </row>
    <row r="634" spans="1:16" s="403" customFormat="1" ht="25.5" customHeight="1">
      <c r="A634" s="395">
        <v>630</v>
      </c>
      <c r="B634" s="409" t="s">
        <v>1704</v>
      </c>
      <c r="C634" s="410" t="s">
        <v>1705</v>
      </c>
      <c r="D634" s="410">
        <v>2003</v>
      </c>
      <c r="E634" s="396">
        <v>10</v>
      </c>
      <c r="F634" s="396" t="s">
        <v>1627</v>
      </c>
      <c r="G634" s="396">
        <v>7.3</v>
      </c>
      <c r="H634" s="408">
        <v>0.4</v>
      </c>
      <c r="I634" s="405">
        <f t="shared" si="23"/>
        <v>4.800000000000001</v>
      </c>
      <c r="J634" s="287"/>
      <c r="K634" s="287"/>
      <c r="L634" s="287"/>
      <c r="M634" s="287"/>
      <c r="N634" s="287"/>
      <c r="O634" s="287"/>
      <c r="P634" s="287"/>
    </row>
    <row r="635" spans="1:16" s="403" customFormat="1" ht="25.5" customHeight="1">
      <c r="A635" s="395">
        <v>631</v>
      </c>
      <c r="B635" s="409" t="s">
        <v>1706</v>
      </c>
      <c r="C635" s="410" t="s">
        <v>1705</v>
      </c>
      <c r="D635" s="410">
        <v>1993</v>
      </c>
      <c r="E635" s="396">
        <v>10</v>
      </c>
      <c r="F635" s="396" t="s">
        <v>1627</v>
      </c>
      <c r="G635" s="396">
        <v>7.3</v>
      </c>
      <c r="H635" s="408">
        <v>0.4</v>
      </c>
      <c r="I635" s="405">
        <f t="shared" si="23"/>
        <v>4.800000000000001</v>
      </c>
      <c r="J635" s="287"/>
      <c r="K635" s="287"/>
      <c r="L635" s="287"/>
      <c r="M635" s="287"/>
      <c r="N635" s="287"/>
      <c r="O635" s="287"/>
      <c r="P635" s="287"/>
    </row>
    <row r="636" spans="1:16" s="403" customFormat="1" ht="25.5" customHeight="1">
      <c r="A636" s="395">
        <v>632</v>
      </c>
      <c r="B636" s="409" t="s">
        <v>1707</v>
      </c>
      <c r="C636" s="410" t="s">
        <v>1708</v>
      </c>
      <c r="D636" s="410">
        <v>2010</v>
      </c>
      <c r="E636" s="396">
        <v>10</v>
      </c>
      <c r="F636" s="396" t="s">
        <v>1627</v>
      </c>
      <c r="G636" s="396">
        <v>7.3</v>
      </c>
      <c r="H636" s="408">
        <v>0.4</v>
      </c>
      <c r="I636" s="405">
        <f t="shared" si="23"/>
        <v>4.800000000000001</v>
      </c>
      <c r="J636" s="287"/>
      <c r="K636" s="287"/>
      <c r="L636" s="287"/>
      <c r="M636" s="287"/>
      <c r="N636" s="287"/>
      <c r="O636" s="287"/>
      <c r="P636" s="287"/>
    </row>
    <row r="637" spans="1:16" s="403" customFormat="1" ht="25.5" customHeight="1">
      <c r="A637" s="395">
        <v>633</v>
      </c>
      <c r="B637" s="409" t="s">
        <v>1709</v>
      </c>
      <c r="C637" s="410" t="s">
        <v>1710</v>
      </c>
      <c r="D637" s="410">
        <v>1993</v>
      </c>
      <c r="E637" s="396">
        <v>10</v>
      </c>
      <c r="F637" s="396" t="s">
        <v>1627</v>
      </c>
      <c r="G637" s="396">
        <v>7.5</v>
      </c>
      <c r="H637" s="408">
        <v>0.4</v>
      </c>
      <c r="I637" s="405">
        <f t="shared" si="23"/>
        <v>4.800000000000001</v>
      </c>
      <c r="J637" s="287"/>
      <c r="K637" s="287"/>
      <c r="L637" s="287"/>
      <c r="M637" s="287"/>
      <c r="N637" s="287"/>
      <c r="O637" s="287"/>
      <c r="P637" s="287"/>
    </row>
    <row r="638" spans="1:16" s="403" customFormat="1" ht="25.5" customHeight="1">
      <c r="A638" s="395">
        <v>634</v>
      </c>
      <c r="B638" s="409" t="s">
        <v>1478</v>
      </c>
      <c r="C638" s="410" t="s">
        <v>1710</v>
      </c>
      <c r="D638" s="410">
        <v>1992</v>
      </c>
      <c r="E638" s="396">
        <v>10</v>
      </c>
      <c r="F638" s="396" t="s">
        <v>1627</v>
      </c>
      <c r="G638" s="396">
        <v>2.5</v>
      </c>
      <c r="H638" s="408">
        <v>0.4</v>
      </c>
      <c r="I638" s="405">
        <f t="shared" si="23"/>
        <v>4.800000000000001</v>
      </c>
      <c r="J638" s="287"/>
      <c r="K638" s="287"/>
      <c r="L638" s="287"/>
      <c r="M638" s="287"/>
      <c r="N638" s="287"/>
      <c r="O638" s="287"/>
      <c r="P638" s="287"/>
    </row>
    <row r="639" spans="1:16" s="403" customFormat="1" ht="25.5" customHeight="1">
      <c r="A639" s="395">
        <v>635</v>
      </c>
      <c r="B639" s="409" t="s">
        <v>1711</v>
      </c>
      <c r="C639" s="410" t="s">
        <v>1710</v>
      </c>
      <c r="D639" s="410">
        <v>1992</v>
      </c>
      <c r="E639" s="396">
        <v>15</v>
      </c>
      <c r="F639" s="396" t="s">
        <v>1627</v>
      </c>
      <c r="G639" s="396">
        <v>2.5</v>
      </c>
      <c r="H639" s="408">
        <v>0.4</v>
      </c>
      <c r="I639" s="405">
        <f t="shared" si="23"/>
        <v>4.800000000000001</v>
      </c>
      <c r="J639" s="287"/>
      <c r="K639" s="287"/>
      <c r="L639" s="287"/>
      <c r="M639" s="287"/>
      <c r="N639" s="287"/>
      <c r="O639" s="287"/>
      <c r="P639" s="287"/>
    </row>
    <row r="640" spans="1:16" s="403" customFormat="1" ht="25.5" customHeight="1">
      <c r="A640" s="395">
        <v>636</v>
      </c>
      <c r="B640" s="409" t="s">
        <v>1712</v>
      </c>
      <c r="C640" s="410" t="s">
        <v>1371</v>
      </c>
      <c r="D640" s="410">
        <v>1998</v>
      </c>
      <c r="E640" s="396">
        <v>10</v>
      </c>
      <c r="F640" s="396" t="s">
        <v>1627</v>
      </c>
      <c r="G640" s="410">
        <v>43</v>
      </c>
      <c r="H640" s="397">
        <v>0.65</v>
      </c>
      <c r="I640" s="397">
        <f t="shared" si="23"/>
        <v>7.800000000000001</v>
      </c>
      <c r="J640" s="287"/>
      <c r="K640" s="287"/>
      <c r="L640" s="287"/>
      <c r="M640" s="287"/>
      <c r="N640" s="287"/>
      <c r="O640" s="287"/>
      <c r="P640" s="287"/>
    </row>
    <row r="641" spans="1:16" s="403" customFormat="1" ht="25.5" customHeight="1">
      <c r="A641" s="395">
        <v>637</v>
      </c>
      <c r="B641" s="395" t="s">
        <v>1431</v>
      </c>
      <c r="C641" s="396" t="s">
        <v>1236</v>
      </c>
      <c r="D641" s="396">
        <v>2006</v>
      </c>
      <c r="E641" s="396">
        <v>10</v>
      </c>
      <c r="F641" s="396" t="s">
        <v>1627</v>
      </c>
      <c r="G641" s="396">
        <v>8.8</v>
      </c>
      <c r="H641" s="397">
        <v>0.45</v>
      </c>
      <c r="I641" s="397">
        <f t="shared" si="23"/>
        <v>5.4</v>
      </c>
      <c r="J641" s="287"/>
      <c r="K641" s="287"/>
      <c r="L641" s="287"/>
      <c r="M641" s="287"/>
      <c r="N641" s="287"/>
      <c r="O641" s="287"/>
      <c r="P641" s="287"/>
    </row>
    <row r="642" spans="1:16" s="403" customFormat="1" ht="25.5" customHeight="1">
      <c r="A642" s="395">
        <v>638</v>
      </c>
      <c r="B642" s="395" t="s">
        <v>1242</v>
      </c>
      <c r="C642" s="396" t="s">
        <v>1236</v>
      </c>
      <c r="D642" s="396">
        <v>1998</v>
      </c>
      <c r="E642" s="396">
        <v>10</v>
      </c>
      <c r="F642" s="396" t="s">
        <v>1627</v>
      </c>
      <c r="G642" s="396">
        <v>12.4</v>
      </c>
      <c r="H642" s="397">
        <v>0.45</v>
      </c>
      <c r="I642" s="397">
        <f t="shared" si="23"/>
        <v>5.4</v>
      </c>
      <c r="J642" s="287"/>
      <c r="K642" s="287"/>
      <c r="L642" s="287"/>
      <c r="M642" s="287"/>
      <c r="N642" s="287"/>
      <c r="O642" s="287"/>
      <c r="P642" s="287"/>
    </row>
    <row r="643" spans="1:16" s="403" customFormat="1" ht="25.5" customHeight="1">
      <c r="A643" s="395">
        <v>639</v>
      </c>
      <c r="B643" s="395" t="s">
        <v>1244</v>
      </c>
      <c r="C643" s="396" t="s">
        <v>1245</v>
      </c>
      <c r="D643" s="396">
        <v>2001</v>
      </c>
      <c r="E643" s="396">
        <v>10</v>
      </c>
      <c r="F643" s="396" t="s">
        <v>1627</v>
      </c>
      <c r="G643" s="396">
        <v>17.8</v>
      </c>
      <c r="H643" s="397">
        <v>0.30000000000000004</v>
      </c>
      <c r="I643" s="397">
        <f t="shared" si="23"/>
        <v>3.6000000000000005</v>
      </c>
      <c r="J643" s="287"/>
      <c r="K643" s="287"/>
      <c r="L643" s="287"/>
      <c r="M643" s="287"/>
      <c r="N643" s="287"/>
      <c r="O643" s="287"/>
      <c r="P643" s="287"/>
    </row>
    <row r="644" spans="1:16" s="403" customFormat="1" ht="25.5" customHeight="1">
      <c r="A644" s="395">
        <v>640</v>
      </c>
      <c r="B644" s="395" t="s">
        <v>1263</v>
      </c>
      <c r="C644" s="396" t="s">
        <v>1713</v>
      </c>
      <c r="D644" s="396">
        <v>1981</v>
      </c>
      <c r="E644" s="396">
        <v>10</v>
      </c>
      <c r="F644" s="396" t="s">
        <v>1627</v>
      </c>
      <c r="G644" s="396">
        <v>25</v>
      </c>
      <c r="H644" s="397">
        <v>0.8</v>
      </c>
      <c r="I644" s="397">
        <f t="shared" si="23"/>
        <v>9.600000000000001</v>
      </c>
      <c r="J644" s="287"/>
      <c r="K644" s="287"/>
      <c r="L644" s="287"/>
      <c r="M644" s="287"/>
      <c r="N644" s="287"/>
      <c r="O644" s="287"/>
      <c r="P644" s="287"/>
    </row>
    <row r="645" spans="1:16" s="403" customFormat="1" ht="25.5" customHeight="1">
      <c r="A645" s="395">
        <v>641</v>
      </c>
      <c r="B645" s="395" t="s">
        <v>1714</v>
      </c>
      <c r="C645" s="396" t="s">
        <v>1525</v>
      </c>
      <c r="D645" s="396">
        <v>1987</v>
      </c>
      <c r="E645" s="396">
        <v>10</v>
      </c>
      <c r="F645" s="396" t="s">
        <v>1627</v>
      </c>
      <c r="G645" s="396">
        <v>30</v>
      </c>
      <c r="H645" s="397">
        <v>0.8</v>
      </c>
      <c r="I645" s="397">
        <f t="shared" si="23"/>
        <v>9.600000000000001</v>
      </c>
      <c r="J645" s="287"/>
      <c r="K645" s="287"/>
      <c r="L645" s="287"/>
      <c r="M645" s="287"/>
      <c r="N645" s="287"/>
      <c r="O645" s="287"/>
      <c r="P645" s="287"/>
    </row>
    <row r="646" spans="1:16" s="403" customFormat="1" ht="25.5" customHeight="1">
      <c r="A646" s="395">
        <v>642</v>
      </c>
      <c r="B646" s="395" t="s">
        <v>1263</v>
      </c>
      <c r="C646" s="396" t="s">
        <v>1715</v>
      </c>
      <c r="D646" s="396">
        <v>1975</v>
      </c>
      <c r="E646" s="396">
        <v>10</v>
      </c>
      <c r="F646" s="396" t="s">
        <v>1627</v>
      </c>
      <c r="G646" s="396">
        <v>25</v>
      </c>
      <c r="H646" s="397">
        <v>0.8</v>
      </c>
      <c r="I646" s="397">
        <f t="shared" si="23"/>
        <v>9.600000000000001</v>
      </c>
      <c r="J646" s="287"/>
      <c r="K646" s="287"/>
      <c r="L646" s="287"/>
      <c r="M646" s="287"/>
      <c r="N646" s="287"/>
      <c r="O646" s="287"/>
      <c r="P646" s="287"/>
    </row>
    <row r="647" spans="1:16" s="403" customFormat="1" ht="25.5" customHeight="1">
      <c r="A647" s="395">
        <v>643</v>
      </c>
      <c r="B647" s="395" t="s">
        <v>1716</v>
      </c>
      <c r="C647" s="396" t="s">
        <v>1717</v>
      </c>
      <c r="D647" s="396">
        <v>1990</v>
      </c>
      <c r="E647" s="396">
        <v>10</v>
      </c>
      <c r="F647" s="396" t="s">
        <v>1627</v>
      </c>
      <c r="G647" s="396" t="s">
        <v>1288</v>
      </c>
      <c r="H647" s="397">
        <v>0.8</v>
      </c>
      <c r="I647" s="397">
        <f t="shared" si="23"/>
        <v>9.600000000000001</v>
      </c>
      <c r="J647" s="287"/>
      <c r="K647" s="287"/>
      <c r="L647" s="287"/>
      <c r="M647" s="287"/>
      <c r="N647" s="287"/>
      <c r="O647" s="287"/>
      <c r="P647" s="287"/>
    </row>
    <row r="648" spans="1:16" s="403" customFormat="1" ht="25.5" customHeight="1">
      <c r="A648" s="395">
        <v>644</v>
      </c>
      <c r="B648" s="395" t="s">
        <v>1718</v>
      </c>
      <c r="C648" s="396" t="s">
        <v>1719</v>
      </c>
      <c r="D648" s="396">
        <v>1994</v>
      </c>
      <c r="E648" s="396">
        <v>10</v>
      </c>
      <c r="F648" s="396" t="s">
        <v>1627</v>
      </c>
      <c r="G648" s="396">
        <v>10</v>
      </c>
      <c r="H648" s="397">
        <v>0.15</v>
      </c>
      <c r="I648" s="397">
        <f t="shared" si="23"/>
        <v>1.7999999999999998</v>
      </c>
      <c r="J648" s="287"/>
      <c r="K648" s="287"/>
      <c r="L648" s="287"/>
      <c r="M648" s="287"/>
      <c r="N648" s="287"/>
      <c r="O648" s="287"/>
      <c r="P648" s="287"/>
    </row>
    <row r="649" spans="1:16" s="403" customFormat="1" ht="25.5" customHeight="1">
      <c r="A649" s="395">
        <v>645</v>
      </c>
      <c r="B649" s="409" t="s">
        <v>1265</v>
      </c>
      <c r="C649" s="410" t="s">
        <v>1264</v>
      </c>
      <c r="D649" s="410">
        <v>1984</v>
      </c>
      <c r="E649" s="396">
        <v>10</v>
      </c>
      <c r="F649" s="396" t="s">
        <v>1627</v>
      </c>
      <c r="G649" s="396" t="s">
        <v>1286</v>
      </c>
      <c r="H649" s="397">
        <v>0.8</v>
      </c>
      <c r="I649" s="397">
        <f t="shared" si="23"/>
        <v>9.600000000000001</v>
      </c>
      <c r="J649" s="287"/>
      <c r="K649" s="287"/>
      <c r="L649" s="287"/>
      <c r="M649" s="287"/>
      <c r="N649" s="287"/>
      <c r="O649" s="287"/>
      <c r="P649" s="287"/>
    </row>
    <row r="650" spans="1:16" s="403" customFormat="1" ht="25.5" customHeight="1">
      <c r="A650" s="395">
        <v>646</v>
      </c>
      <c r="B650" s="409" t="s">
        <v>1265</v>
      </c>
      <c r="C650" s="410" t="s">
        <v>1264</v>
      </c>
      <c r="D650" s="410">
        <v>1988</v>
      </c>
      <c r="E650" s="396">
        <v>10</v>
      </c>
      <c r="F650" s="396" t="s">
        <v>1627</v>
      </c>
      <c r="G650" s="396" t="s">
        <v>1286</v>
      </c>
      <c r="H650" s="397">
        <v>0.8</v>
      </c>
      <c r="I650" s="397">
        <f t="shared" si="23"/>
        <v>9.600000000000001</v>
      </c>
      <c r="J650" s="287"/>
      <c r="K650" s="287"/>
      <c r="L650" s="287"/>
      <c r="M650" s="287"/>
      <c r="N650" s="287"/>
      <c r="O650" s="287"/>
      <c r="P650" s="287"/>
    </row>
    <row r="651" spans="1:16" s="403" customFormat="1" ht="25.5" customHeight="1">
      <c r="A651" s="395">
        <v>647</v>
      </c>
      <c r="B651" s="409" t="s">
        <v>1720</v>
      </c>
      <c r="C651" s="396" t="s">
        <v>1348</v>
      </c>
      <c r="D651" s="410">
        <v>1975</v>
      </c>
      <c r="E651" s="396">
        <v>10</v>
      </c>
      <c r="F651" s="396" t="s">
        <v>1627</v>
      </c>
      <c r="G651" s="396" t="s">
        <v>1545</v>
      </c>
      <c r="H651" s="397">
        <v>0.8</v>
      </c>
      <c r="I651" s="397">
        <f t="shared" si="23"/>
        <v>9.600000000000001</v>
      </c>
      <c r="J651" s="287"/>
      <c r="K651" s="287"/>
      <c r="L651" s="287"/>
      <c r="M651" s="287"/>
      <c r="N651" s="287"/>
      <c r="O651" s="287"/>
      <c r="P651" s="287"/>
    </row>
    <row r="652" spans="1:16" s="403" customFormat="1" ht="25.5" customHeight="1">
      <c r="A652" s="395">
        <v>648</v>
      </c>
      <c r="B652" s="428" t="s">
        <v>1263</v>
      </c>
      <c r="C652" s="429" t="s">
        <v>1721</v>
      </c>
      <c r="D652" s="430">
        <v>1990</v>
      </c>
      <c r="E652" s="396">
        <v>10</v>
      </c>
      <c r="F652" s="396" t="s">
        <v>1627</v>
      </c>
      <c r="G652" s="396">
        <v>24</v>
      </c>
      <c r="H652" s="397">
        <v>0.8</v>
      </c>
      <c r="I652" s="397">
        <f t="shared" si="23"/>
        <v>9.600000000000001</v>
      </c>
      <c r="J652" s="287"/>
      <c r="K652" s="287"/>
      <c r="L652" s="287"/>
      <c r="M652" s="287"/>
      <c r="N652" s="287"/>
      <c r="O652" s="287"/>
      <c r="P652" s="287"/>
    </row>
    <row r="653" spans="1:16" s="403" customFormat="1" ht="25.5" customHeight="1">
      <c r="A653" s="395">
        <v>649</v>
      </c>
      <c r="B653" s="421" t="s">
        <v>1722</v>
      </c>
      <c r="C653" s="396" t="s">
        <v>1723</v>
      </c>
      <c r="D653" s="410">
        <v>2008</v>
      </c>
      <c r="E653" s="396">
        <v>10</v>
      </c>
      <c r="F653" s="396" t="s">
        <v>1627</v>
      </c>
      <c r="G653" s="396"/>
      <c r="H653" s="397">
        <v>0.30000000000000004</v>
      </c>
      <c r="I653" s="397">
        <f t="shared" si="23"/>
        <v>3.6000000000000005</v>
      </c>
      <c r="J653" s="287"/>
      <c r="K653" s="287"/>
      <c r="L653" s="287"/>
      <c r="M653" s="287"/>
      <c r="N653" s="287"/>
      <c r="O653" s="287"/>
      <c r="P653" s="287"/>
    </row>
    <row r="654" spans="1:16" s="403" customFormat="1" ht="25.5" customHeight="1">
      <c r="A654" s="395">
        <v>650</v>
      </c>
      <c r="B654" s="421" t="s">
        <v>1724</v>
      </c>
      <c r="C654" s="396" t="s">
        <v>1267</v>
      </c>
      <c r="D654" s="410">
        <v>1972</v>
      </c>
      <c r="E654" s="396">
        <v>10</v>
      </c>
      <c r="F654" s="396" t="s">
        <v>1627</v>
      </c>
      <c r="G654" s="396"/>
      <c r="H654" s="397">
        <v>0.30000000000000004</v>
      </c>
      <c r="I654" s="397">
        <f t="shared" si="23"/>
        <v>3.6000000000000005</v>
      </c>
      <c r="J654" s="287"/>
      <c r="K654" s="287"/>
      <c r="L654" s="287"/>
      <c r="M654" s="287"/>
      <c r="N654" s="287"/>
      <c r="O654" s="287"/>
      <c r="P654" s="287"/>
    </row>
    <row r="655" spans="1:16" s="403" customFormat="1" ht="25.5" customHeight="1">
      <c r="A655" s="395">
        <v>651</v>
      </c>
      <c r="B655" s="421" t="s">
        <v>1725</v>
      </c>
      <c r="C655" s="396" t="s">
        <v>1723</v>
      </c>
      <c r="D655" s="410">
        <v>1978</v>
      </c>
      <c r="E655" s="396">
        <v>10</v>
      </c>
      <c r="F655" s="396" t="s">
        <v>1627</v>
      </c>
      <c r="G655" s="396"/>
      <c r="H655" s="397">
        <v>0.30000000000000004</v>
      </c>
      <c r="I655" s="397">
        <f t="shared" si="23"/>
        <v>3.6000000000000005</v>
      </c>
      <c r="J655" s="287"/>
      <c r="K655" s="287"/>
      <c r="L655" s="287"/>
      <c r="M655" s="287"/>
      <c r="N655" s="287"/>
      <c r="O655" s="287"/>
      <c r="P655" s="287"/>
    </row>
    <row r="656" spans="1:16" s="403" customFormat="1" ht="25.5" customHeight="1">
      <c r="A656" s="395">
        <v>652</v>
      </c>
      <c r="B656" s="421" t="s">
        <v>1726</v>
      </c>
      <c r="C656" s="396" t="s">
        <v>1723</v>
      </c>
      <c r="D656" s="410">
        <v>1988</v>
      </c>
      <c r="E656" s="396">
        <v>10</v>
      </c>
      <c r="F656" s="396" t="s">
        <v>1627</v>
      </c>
      <c r="G656" s="396"/>
      <c r="H656" s="397">
        <v>0.30000000000000004</v>
      </c>
      <c r="I656" s="397">
        <f t="shared" si="23"/>
        <v>3.6000000000000005</v>
      </c>
      <c r="J656" s="287"/>
      <c r="K656" s="287"/>
      <c r="L656" s="287"/>
      <c r="M656" s="287"/>
      <c r="N656" s="287"/>
      <c r="O656" s="287"/>
      <c r="P656" s="287"/>
    </row>
    <row r="657" spans="1:16" s="403" customFormat="1" ht="25.5" customHeight="1">
      <c r="A657" s="395">
        <v>653</v>
      </c>
      <c r="B657" s="421" t="s">
        <v>1727</v>
      </c>
      <c r="C657" s="396" t="s">
        <v>1728</v>
      </c>
      <c r="D657" s="410">
        <v>1986</v>
      </c>
      <c r="E657" s="396">
        <v>10</v>
      </c>
      <c r="F657" s="396" t="s">
        <v>1627</v>
      </c>
      <c r="G657" s="396"/>
      <c r="H657" s="397">
        <v>0.30000000000000004</v>
      </c>
      <c r="I657" s="397">
        <f t="shared" si="23"/>
        <v>3.6000000000000005</v>
      </c>
      <c r="J657" s="287"/>
      <c r="K657" s="287"/>
      <c r="L657" s="287"/>
      <c r="M657" s="287"/>
      <c r="N657" s="287"/>
      <c r="O657" s="287"/>
      <c r="P657" s="287"/>
    </row>
    <row r="658" spans="1:16" s="403" customFormat="1" ht="25.5" customHeight="1">
      <c r="A658" s="395">
        <v>654</v>
      </c>
      <c r="B658" s="421" t="s">
        <v>1729</v>
      </c>
      <c r="C658" s="396" t="s">
        <v>1419</v>
      </c>
      <c r="D658" s="410">
        <v>2003</v>
      </c>
      <c r="E658" s="396">
        <v>10</v>
      </c>
      <c r="F658" s="396" t="s">
        <v>1627</v>
      </c>
      <c r="G658" s="396">
        <v>7.3</v>
      </c>
      <c r="H658" s="408">
        <v>0.4</v>
      </c>
      <c r="I658" s="405">
        <f t="shared" si="23"/>
        <v>4.800000000000001</v>
      </c>
      <c r="J658" s="287"/>
      <c r="K658" s="287"/>
      <c r="L658" s="287"/>
      <c r="M658" s="287"/>
      <c r="N658" s="287"/>
      <c r="O658" s="287"/>
      <c r="P658" s="287"/>
    </row>
    <row r="659" spans="1:16" s="403" customFormat="1" ht="25.5" customHeight="1">
      <c r="A659" s="395">
        <v>655</v>
      </c>
      <c r="B659" s="421" t="s">
        <v>1606</v>
      </c>
      <c r="C659" s="396" t="s">
        <v>1419</v>
      </c>
      <c r="D659" s="410">
        <v>1993</v>
      </c>
      <c r="E659" s="396">
        <v>10</v>
      </c>
      <c r="F659" s="396" t="s">
        <v>1627</v>
      </c>
      <c r="G659" s="396">
        <v>7.3</v>
      </c>
      <c r="H659" s="408">
        <v>0.4</v>
      </c>
      <c r="I659" s="405">
        <f t="shared" si="23"/>
        <v>4.800000000000001</v>
      </c>
      <c r="J659" s="287"/>
      <c r="K659" s="287"/>
      <c r="L659" s="287"/>
      <c r="M659" s="287"/>
      <c r="N659" s="287"/>
      <c r="O659" s="287"/>
      <c r="P659" s="287"/>
    </row>
    <row r="660" spans="1:16" s="403" customFormat="1" ht="25.5" customHeight="1">
      <c r="A660" s="395">
        <v>656</v>
      </c>
      <c r="B660" s="421" t="s">
        <v>1323</v>
      </c>
      <c r="C660" s="396" t="s">
        <v>1419</v>
      </c>
      <c r="D660" s="410">
        <v>1993</v>
      </c>
      <c r="E660" s="396">
        <v>10</v>
      </c>
      <c r="F660" s="396" t="s">
        <v>1627</v>
      </c>
      <c r="G660" s="396">
        <v>7.3</v>
      </c>
      <c r="H660" s="408">
        <v>0.4</v>
      </c>
      <c r="I660" s="405">
        <f t="shared" si="23"/>
        <v>4.800000000000001</v>
      </c>
      <c r="J660" s="287"/>
      <c r="K660" s="287"/>
      <c r="L660" s="287"/>
      <c r="M660" s="287"/>
      <c r="N660" s="287"/>
      <c r="O660" s="287"/>
      <c r="P660" s="287"/>
    </row>
    <row r="661" spans="1:16" s="403" customFormat="1" ht="25.5" customHeight="1">
      <c r="A661" s="395">
        <v>657</v>
      </c>
      <c r="B661" s="421" t="s">
        <v>1552</v>
      </c>
      <c r="C661" s="396" t="s">
        <v>1730</v>
      </c>
      <c r="D661" s="410">
        <v>1993</v>
      </c>
      <c r="E661" s="396">
        <v>10</v>
      </c>
      <c r="F661" s="396" t="s">
        <v>1627</v>
      </c>
      <c r="G661" s="396"/>
      <c r="H661" s="397">
        <v>0.30000000000000004</v>
      </c>
      <c r="I661" s="397">
        <f t="shared" si="23"/>
        <v>3.6000000000000005</v>
      </c>
      <c r="J661" s="287"/>
      <c r="K661" s="287"/>
      <c r="L661" s="287"/>
      <c r="M661" s="287"/>
      <c r="N661" s="287"/>
      <c r="O661" s="287"/>
      <c r="P661" s="287"/>
    </row>
    <row r="662" spans="1:16" s="403" customFormat="1" ht="25.5" customHeight="1">
      <c r="A662" s="395">
        <v>658</v>
      </c>
      <c r="B662" s="421" t="s">
        <v>1552</v>
      </c>
      <c r="C662" s="396" t="s">
        <v>1730</v>
      </c>
      <c r="D662" s="410">
        <v>1993</v>
      </c>
      <c r="E662" s="396">
        <v>10</v>
      </c>
      <c r="F662" s="396" t="s">
        <v>1627</v>
      </c>
      <c r="G662" s="396"/>
      <c r="H662" s="397">
        <v>0.30000000000000004</v>
      </c>
      <c r="I662" s="397">
        <f t="shared" si="23"/>
        <v>3.6000000000000005</v>
      </c>
      <c r="J662" s="287"/>
      <c r="K662" s="287"/>
      <c r="L662" s="287"/>
      <c r="M662" s="287"/>
      <c r="N662" s="287"/>
      <c r="O662" s="287"/>
      <c r="P662" s="287"/>
    </row>
    <row r="663" spans="1:16" s="403" customFormat="1" ht="25.5" customHeight="1">
      <c r="A663" s="395">
        <v>659</v>
      </c>
      <c r="B663" s="421" t="s">
        <v>1731</v>
      </c>
      <c r="C663" s="396" t="s">
        <v>1730</v>
      </c>
      <c r="D663" s="410">
        <v>2007</v>
      </c>
      <c r="E663" s="396">
        <v>10</v>
      </c>
      <c r="F663" s="396" t="s">
        <v>1627</v>
      </c>
      <c r="G663" s="396"/>
      <c r="H663" s="397">
        <v>0.30000000000000004</v>
      </c>
      <c r="I663" s="397">
        <f t="shared" si="23"/>
        <v>3.6000000000000005</v>
      </c>
      <c r="J663" s="287"/>
      <c r="K663" s="287"/>
      <c r="L663" s="287"/>
      <c r="M663" s="287"/>
      <c r="N663" s="287"/>
      <c r="O663" s="287"/>
      <c r="P663" s="287"/>
    </row>
    <row r="664" spans="1:16" s="403" customFormat="1" ht="25.5" customHeight="1">
      <c r="A664" s="395">
        <v>660</v>
      </c>
      <c r="B664" s="421" t="s">
        <v>1732</v>
      </c>
      <c r="C664" s="396" t="s">
        <v>1730</v>
      </c>
      <c r="D664" s="410">
        <v>2003</v>
      </c>
      <c r="E664" s="396">
        <v>10</v>
      </c>
      <c r="F664" s="396" t="s">
        <v>1627</v>
      </c>
      <c r="G664" s="396"/>
      <c r="H664" s="397">
        <v>0.30000000000000004</v>
      </c>
      <c r="I664" s="397">
        <f t="shared" si="23"/>
        <v>3.6000000000000005</v>
      </c>
      <c r="J664" s="287"/>
      <c r="K664" s="287"/>
      <c r="L664" s="287"/>
      <c r="M664" s="287"/>
      <c r="N664" s="287"/>
      <c r="O664" s="287"/>
      <c r="P664" s="287"/>
    </row>
    <row r="665" spans="1:16" s="403" customFormat="1" ht="25.5" customHeight="1">
      <c r="A665" s="395">
        <v>661</v>
      </c>
      <c r="B665" s="421" t="s">
        <v>1733</v>
      </c>
      <c r="C665" s="396" t="s">
        <v>1730</v>
      </c>
      <c r="D665" s="410">
        <v>2012</v>
      </c>
      <c r="E665" s="396">
        <v>10</v>
      </c>
      <c r="F665" s="396" t="s">
        <v>1627</v>
      </c>
      <c r="G665" s="396"/>
      <c r="H665" s="397">
        <v>0.30000000000000004</v>
      </c>
      <c r="I665" s="397">
        <f t="shared" si="23"/>
        <v>3.6000000000000005</v>
      </c>
      <c r="J665" s="287"/>
      <c r="K665" s="287"/>
      <c r="L665" s="287"/>
      <c r="M665" s="287"/>
      <c r="N665" s="287"/>
      <c r="O665" s="287"/>
      <c r="P665" s="287"/>
    </row>
  </sheetData>
  <sheetProtection selectLockedCells="1" selectUnlockedCells="1"/>
  <mergeCells count="12">
    <mergeCell ref="A1:P1"/>
    <mergeCell ref="A2:A3"/>
    <mergeCell ref="B2:B3"/>
    <mergeCell ref="C2:C3"/>
    <mergeCell ref="D2:D3"/>
    <mergeCell ref="E2:E3"/>
    <mergeCell ref="F2:F3"/>
    <mergeCell ref="G2:G3"/>
    <mergeCell ref="H2:I2"/>
    <mergeCell ref="J2:J3"/>
    <mergeCell ref="K2:K3"/>
    <mergeCell ref="L2:P2"/>
  </mergeCells>
  <printOptions horizontalCentered="1"/>
  <pageMargins left="0.3541666666666667" right="0.27569444444444446" top="0.8201388888888889" bottom="0.21666666666666667" header="0.5118055555555555" footer="0.5118055555555555"/>
  <pageSetup horizontalDpi="300" verticalDpi="300" orientation="landscape" paperSize="9" scale="68"/>
</worksheet>
</file>

<file path=xl/worksheets/sheet18.xml><?xml version="1.0" encoding="utf-8"?>
<worksheet xmlns="http://schemas.openxmlformats.org/spreadsheetml/2006/main" xmlns:r="http://schemas.openxmlformats.org/officeDocument/2006/relationships">
  <sheetPr codeName="Лист18">
    <tabColor indexed="43"/>
  </sheetPr>
  <dimension ref="A1:W7"/>
  <sheetViews>
    <sheetView zoomScale="85" zoomScaleNormal="85" workbookViewId="0" topLeftCell="A1">
      <selection activeCell="D12" sqref="D12"/>
    </sheetView>
  </sheetViews>
  <sheetFormatPr defaultColWidth="9.140625" defaultRowHeight="12.75"/>
  <cols>
    <col min="1" max="1" width="4.00390625" style="391" customWidth="1"/>
    <col min="2" max="2" width="17.00390625" style="391" customWidth="1"/>
    <col min="3" max="4" width="17.8515625" style="391" customWidth="1"/>
    <col min="5" max="5" width="15.00390625" style="391" customWidth="1"/>
    <col min="6" max="6" width="15.28125" style="391" customWidth="1"/>
    <col min="7" max="7" width="13.57421875" style="391" customWidth="1"/>
    <col min="8" max="8" width="23.57421875" style="391" customWidth="1"/>
    <col min="9" max="9" width="21.140625" style="391" customWidth="1"/>
    <col min="10" max="10" width="10.57421875" style="391" customWidth="1"/>
    <col min="11" max="16384" width="9.140625" style="391" customWidth="1"/>
  </cols>
  <sheetData>
    <row r="1" spans="1:10" ht="25.5" customHeight="1">
      <c r="A1" s="392" t="s">
        <v>1734</v>
      </c>
      <c r="B1" s="392"/>
      <c r="C1" s="392"/>
      <c r="D1" s="392"/>
      <c r="E1" s="392"/>
      <c r="F1" s="392"/>
      <c r="G1" s="392"/>
      <c r="H1" s="392"/>
      <c r="I1" s="392"/>
      <c r="J1" s="392"/>
    </row>
    <row r="2" spans="1:10" ht="18.75" customHeight="1">
      <c r="A2" s="360" t="s">
        <v>8</v>
      </c>
      <c r="B2" s="360" t="s">
        <v>1735</v>
      </c>
      <c r="C2" s="360" t="s">
        <v>1736</v>
      </c>
      <c r="D2" s="360" t="s">
        <v>1737</v>
      </c>
      <c r="E2" s="360" t="s">
        <v>1738</v>
      </c>
      <c r="F2" s="360"/>
      <c r="G2" s="360"/>
      <c r="H2" s="360"/>
      <c r="I2" s="360"/>
      <c r="J2" s="360" t="s">
        <v>1739</v>
      </c>
    </row>
    <row r="3" spans="1:10" s="393" customFormat="1" ht="77.25" customHeight="1">
      <c r="A3" s="360"/>
      <c r="B3" s="360"/>
      <c r="C3" s="360"/>
      <c r="D3" s="360"/>
      <c r="E3" s="360" t="s">
        <v>1740</v>
      </c>
      <c r="F3" s="360" t="s">
        <v>1741</v>
      </c>
      <c r="G3" s="360" t="s">
        <v>1742</v>
      </c>
      <c r="H3" s="360" t="s">
        <v>1743</v>
      </c>
      <c r="I3" s="360" t="s">
        <v>1744</v>
      </c>
      <c r="J3" s="360"/>
    </row>
    <row r="4" spans="1:10" s="393" customFormat="1" ht="12" customHeight="1">
      <c r="A4" s="360">
        <v>1</v>
      </c>
      <c r="B4" s="360">
        <v>2</v>
      </c>
      <c r="C4" s="360">
        <v>3</v>
      </c>
      <c r="D4" s="360">
        <v>4</v>
      </c>
      <c r="E4" s="360">
        <v>5</v>
      </c>
      <c r="F4" s="360">
        <v>6</v>
      </c>
      <c r="G4" s="360">
        <v>7</v>
      </c>
      <c r="H4" s="360">
        <v>8</v>
      </c>
      <c r="I4" s="360" t="s">
        <v>1745</v>
      </c>
      <c r="J4" s="360" t="s">
        <v>1746</v>
      </c>
    </row>
    <row r="5" spans="1:23" s="443" customFormat="1" ht="51">
      <c r="A5" s="431">
        <v>1</v>
      </c>
      <c r="B5" s="432"/>
      <c r="C5" s="433" t="s">
        <v>1747</v>
      </c>
      <c r="D5" s="434">
        <v>1020</v>
      </c>
      <c r="E5" s="435"/>
      <c r="F5" s="436"/>
      <c r="G5" s="437"/>
      <c r="H5" s="437"/>
      <c r="I5" s="436"/>
      <c r="J5" s="436"/>
      <c r="K5" s="438"/>
      <c r="L5" s="438"/>
      <c r="M5" s="438"/>
      <c r="N5" s="438"/>
      <c r="O5" s="438"/>
      <c r="P5" s="438"/>
      <c r="Q5" s="438"/>
      <c r="R5" s="438"/>
      <c r="S5" s="439"/>
      <c r="T5" s="440"/>
      <c r="U5" s="440"/>
      <c r="V5" s="441"/>
      <c r="W5" s="442"/>
    </row>
    <row r="6" spans="1:23" s="443" customFormat="1" ht="35.25">
      <c r="A6" s="431">
        <v>2</v>
      </c>
      <c r="B6" s="432"/>
      <c r="C6" s="433" t="s">
        <v>1748</v>
      </c>
      <c r="D6" s="434">
        <f>278.5/1.2</f>
        <v>232.08333333333334</v>
      </c>
      <c r="E6" s="435"/>
      <c r="F6" s="436"/>
      <c r="G6" s="437"/>
      <c r="H6" s="437"/>
      <c r="I6" s="436"/>
      <c r="J6" s="436"/>
      <c r="K6" s="438"/>
      <c r="L6" s="438"/>
      <c r="M6" s="438"/>
      <c r="N6" s="438"/>
      <c r="O6" s="438"/>
      <c r="P6" s="438"/>
      <c r="Q6" s="438"/>
      <c r="R6" s="438"/>
      <c r="S6" s="439"/>
      <c r="T6" s="440"/>
      <c r="U6" s="440"/>
      <c r="V6" s="441"/>
      <c r="W6" s="442"/>
    </row>
    <row r="7" spans="1:23" s="443" customFormat="1" ht="66.75">
      <c r="A7" s="431">
        <v>3</v>
      </c>
      <c r="B7" s="432"/>
      <c r="C7" s="444" t="s">
        <v>1749</v>
      </c>
      <c r="D7" s="434">
        <f>2980/1.2</f>
        <v>2483.3333333333335</v>
      </c>
      <c r="E7" s="435"/>
      <c r="F7" s="436"/>
      <c r="G7" s="437"/>
      <c r="H7" s="437"/>
      <c r="I7" s="436"/>
      <c r="J7" s="436"/>
      <c r="K7" s="438"/>
      <c r="L7" s="438"/>
      <c r="M7" s="438"/>
      <c r="N7" s="438"/>
      <c r="O7" s="438"/>
      <c r="P7" s="438"/>
      <c r="Q7" s="438"/>
      <c r="R7" s="438"/>
      <c r="S7" s="439"/>
      <c r="T7" s="440"/>
      <c r="U7" s="440"/>
      <c r="V7" s="441"/>
      <c r="W7" s="442"/>
    </row>
    <row r="11" ht="14.25"/>
    <row r="12" ht="14.25"/>
    <row r="14" ht="14.25"/>
    <row r="26" ht="14.25"/>
  </sheetData>
  <sheetProtection selectLockedCells="1" selectUnlockedCells="1"/>
  <mergeCells count="7">
    <mergeCell ref="A1:J1"/>
    <mergeCell ref="A2:A3"/>
    <mergeCell ref="B2:B3"/>
    <mergeCell ref="C2:C3"/>
    <mergeCell ref="D2:D3"/>
    <mergeCell ref="E2:I2"/>
    <mergeCell ref="J2:J3"/>
  </mergeCells>
  <printOptions/>
  <pageMargins left="0.3541666666666667" right="0.27569444444444446" top="0.7902777777777777" bottom="0.9840277777777777" header="0.5118055555555555" footer="0.5118055555555555"/>
  <pageSetup horizontalDpi="300" verticalDpi="300" orientation="landscape" paperSize="9" scale="92"/>
</worksheet>
</file>

<file path=xl/worksheets/sheet19.xml><?xml version="1.0" encoding="utf-8"?>
<worksheet xmlns="http://schemas.openxmlformats.org/spreadsheetml/2006/main" xmlns:r="http://schemas.openxmlformats.org/officeDocument/2006/relationships">
  <sheetPr codeName="Лист19">
    <tabColor indexed="43"/>
    <pageSetUpPr fitToPage="1"/>
  </sheetPr>
  <dimension ref="A1:K28"/>
  <sheetViews>
    <sheetView zoomScale="85" zoomScaleNormal="85" workbookViewId="0" topLeftCell="A1">
      <selection activeCell="A33" sqref="A33"/>
    </sheetView>
  </sheetViews>
  <sheetFormatPr defaultColWidth="9.140625" defaultRowHeight="12.75"/>
  <cols>
    <col min="1" max="1" width="17.00390625" style="445" customWidth="1"/>
    <col min="2" max="2" width="10.57421875" style="354" customWidth="1"/>
    <col min="3" max="3" width="9.00390625" style="354" customWidth="1"/>
    <col min="4" max="4" width="8.140625" style="354" customWidth="1"/>
    <col min="5" max="5" width="9.8515625" style="354" customWidth="1"/>
    <col min="6" max="6" width="9.140625" style="354" customWidth="1"/>
    <col min="7" max="7" width="8.140625" style="354" customWidth="1"/>
    <col min="8" max="8" width="8.57421875" style="354" customWidth="1"/>
    <col min="9" max="9" width="9.140625" style="354" customWidth="1"/>
    <col min="10" max="10" width="8.140625" style="354" customWidth="1"/>
    <col min="11" max="11" width="8.8515625" style="354" customWidth="1"/>
    <col min="12" max="16384" width="9.140625" style="354" customWidth="1"/>
  </cols>
  <sheetData>
    <row r="1" spans="1:11" ht="22.5" customHeight="1">
      <c r="A1" s="446" t="s">
        <v>1750</v>
      </c>
      <c r="B1" s="446"/>
      <c r="C1" s="446"/>
      <c r="D1" s="446"/>
      <c r="E1" s="446"/>
      <c r="F1" s="446"/>
      <c r="G1" s="446"/>
      <c r="H1" s="446"/>
      <c r="I1" s="446"/>
      <c r="J1" s="446"/>
      <c r="K1" s="446"/>
    </row>
    <row r="2" spans="1:11" ht="16.5" customHeight="1">
      <c r="A2" s="86" t="s">
        <v>1751</v>
      </c>
      <c r="B2" s="86"/>
      <c r="C2" s="447">
        <v>2010</v>
      </c>
      <c r="D2" s="447"/>
      <c r="E2" s="447"/>
      <c r="F2" s="360">
        <v>2011</v>
      </c>
      <c r="G2" s="360"/>
      <c r="H2" s="360"/>
      <c r="I2" s="360">
        <v>2012</v>
      </c>
      <c r="J2" s="360"/>
      <c r="K2" s="360"/>
    </row>
    <row r="3" spans="1:11" ht="30.75" customHeight="1">
      <c r="A3" s="86"/>
      <c r="B3" s="86"/>
      <c r="C3" s="86" t="s">
        <v>1752</v>
      </c>
      <c r="D3" s="124" t="s">
        <v>1753</v>
      </c>
      <c r="E3" s="124" t="s">
        <v>1168</v>
      </c>
      <c r="F3" s="86" t="s">
        <v>1752</v>
      </c>
      <c r="G3" s="124" t="s">
        <v>1753</v>
      </c>
      <c r="H3" s="124" t="s">
        <v>1168</v>
      </c>
      <c r="I3" s="86" t="s">
        <v>1752</v>
      </c>
      <c r="J3" s="124" t="s">
        <v>1753</v>
      </c>
      <c r="K3" s="124" t="s">
        <v>1168</v>
      </c>
    </row>
    <row r="4" spans="1:11" ht="31.5" customHeight="1">
      <c r="A4" s="86" t="s">
        <v>1754</v>
      </c>
      <c r="B4" s="100" t="s">
        <v>1755</v>
      </c>
      <c r="C4" s="448">
        <v>2623.48</v>
      </c>
      <c r="D4" s="449" t="s">
        <v>71</v>
      </c>
      <c r="E4" s="449" t="s">
        <v>71</v>
      </c>
      <c r="F4" s="448">
        <v>2721.46</v>
      </c>
      <c r="G4" s="449" t="s">
        <v>71</v>
      </c>
      <c r="H4" s="449" t="s">
        <v>71</v>
      </c>
      <c r="I4" s="450">
        <f>SUM(I5:I6)</f>
        <v>2837.851</v>
      </c>
      <c r="J4" s="449" t="s">
        <v>71</v>
      </c>
      <c r="K4" s="449" t="s">
        <v>71</v>
      </c>
    </row>
    <row r="5" spans="1:11" ht="20.25" customHeight="1">
      <c r="A5" s="86"/>
      <c r="B5" s="102" t="s">
        <v>87</v>
      </c>
      <c r="C5" s="448">
        <v>2564.26</v>
      </c>
      <c r="D5" s="449" t="s">
        <v>71</v>
      </c>
      <c r="E5" s="449" t="s">
        <v>71</v>
      </c>
      <c r="F5" s="448">
        <v>2659.17</v>
      </c>
      <c r="G5" s="449" t="s">
        <v>71</v>
      </c>
      <c r="H5" s="449" t="s">
        <v>71</v>
      </c>
      <c r="I5" s="451">
        <v>2773.132</v>
      </c>
      <c r="J5" s="449" t="s">
        <v>71</v>
      </c>
      <c r="K5" s="449" t="s">
        <v>71</v>
      </c>
    </row>
    <row r="6" spans="1:11" ht="18" customHeight="1">
      <c r="A6" s="86"/>
      <c r="B6" s="102" t="s">
        <v>88</v>
      </c>
      <c r="C6" s="448">
        <v>59.22</v>
      </c>
      <c r="D6" s="449" t="s">
        <v>71</v>
      </c>
      <c r="E6" s="449" t="s">
        <v>71</v>
      </c>
      <c r="F6" s="448">
        <v>62.29</v>
      </c>
      <c r="G6" s="449" t="s">
        <v>71</v>
      </c>
      <c r="H6" s="449" t="s">
        <v>71</v>
      </c>
      <c r="I6" s="451">
        <v>64.719</v>
      </c>
      <c r="J6" s="449" t="s">
        <v>71</v>
      </c>
      <c r="K6" s="449" t="s">
        <v>71</v>
      </c>
    </row>
    <row r="7" spans="1:11" ht="30" customHeight="1">
      <c r="A7" s="86" t="s">
        <v>1756</v>
      </c>
      <c r="B7" s="100" t="s">
        <v>1755</v>
      </c>
      <c r="C7" s="448">
        <v>476.76</v>
      </c>
      <c r="D7" s="448">
        <v>0</v>
      </c>
      <c r="E7" s="452">
        <v>0.18170000000000003</v>
      </c>
      <c r="F7" s="448">
        <v>498.12</v>
      </c>
      <c r="G7" s="448">
        <v>0</v>
      </c>
      <c r="H7" s="452" t="s">
        <v>1757</v>
      </c>
      <c r="I7" s="450">
        <f>SUM(I8:I9)</f>
        <v>515.88</v>
      </c>
      <c r="J7" s="450">
        <f>SUM(J8:J9)</f>
        <v>0</v>
      </c>
      <c r="K7" s="452">
        <v>0.1818</v>
      </c>
    </row>
    <row r="8" spans="1:11" ht="15.75">
      <c r="A8" s="86"/>
      <c r="B8" s="102" t="s">
        <v>87</v>
      </c>
      <c r="C8" s="448">
        <v>193.37</v>
      </c>
      <c r="D8" s="448"/>
      <c r="E8" s="452">
        <v>0.0754</v>
      </c>
      <c r="F8" s="448">
        <v>208.8</v>
      </c>
      <c r="G8" s="448"/>
      <c r="H8" s="452">
        <v>0.0785</v>
      </c>
      <c r="I8" s="451">
        <v>208.705</v>
      </c>
      <c r="J8" s="451"/>
      <c r="K8" s="452">
        <v>0.0753</v>
      </c>
    </row>
    <row r="9" spans="1:11" ht="15.75">
      <c r="A9" s="86"/>
      <c r="B9" s="102" t="s">
        <v>88</v>
      </c>
      <c r="C9" s="448">
        <v>283.4</v>
      </c>
      <c r="D9" s="448"/>
      <c r="E9" s="452">
        <v>4.7859</v>
      </c>
      <c r="F9" s="448">
        <v>289.32</v>
      </c>
      <c r="G9" s="448"/>
      <c r="H9" s="452">
        <v>4.645</v>
      </c>
      <c r="I9" s="451">
        <v>307.175</v>
      </c>
      <c r="J9" s="451"/>
      <c r="K9" s="452">
        <v>4.7463</v>
      </c>
    </row>
    <row r="10" spans="1:11" ht="30" customHeight="1">
      <c r="A10" s="86" t="s">
        <v>1758</v>
      </c>
      <c r="B10" s="100" t="s">
        <v>1755</v>
      </c>
      <c r="C10" s="448">
        <v>-38.33</v>
      </c>
      <c r="D10" s="448">
        <v>0</v>
      </c>
      <c r="E10" s="452">
        <v>-0.0146</v>
      </c>
      <c r="F10" s="448">
        <v>-52.82</v>
      </c>
      <c r="G10" s="448">
        <v>0</v>
      </c>
      <c r="H10" s="452">
        <v>-0.0194</v>
      </c>
      <c r="I10" s="450">
        <f>SUM(I11:I12)</f>
        <v>-55.062</v>
      </c>
      <c r="J10" s="450">
        <f>SUM(J11:J12)</f>
        <v>0</v>
      </c>
      <c r="K10" s="452">
        <v>-0.0194</v>
      </c>
    </row>
    <row r="11" spans="1:11" ht="15.75">
      <c r="A11" s="86"/>
      <c r="B11" s="102" t="s">
        <v>87</v>
      </c>
      <c r="C11" s="448">
        <v>-5.32</v>
      </c>
      <c r="D11" s="448"/>
      <c r="E11" s="452">
        <v>-0.0021</v>
      </c>
      <c r="F11" s="448">
        <v>-5.16</v>
      </c>
      <c r="G11" s="448"/>
      <c r="H11" s="452">
        <v>-0.0019</v>
      </c>
      <c r="I11" s="451">
        <v>-4.513</v>
      </c>
      <c r="J11" s="451"/>
      <c r="K11" s="452">
        <v>-0.0016</v>
      </c>
    </row>
    <row r="12" spans="1:11" ht="15.75">
      <c r="A12" s="86"/>
      <c r="B12" s="102" t="s">
        <v>88</v>
      </c>
      <c r="C12" s="448">
        <v>-33.01</v>
      </c>
      <c r="D12" s="448"/>
      <c r="E12" s="452">
        <v>-0.5574</v>
      </c>
      <c r="F12" s="448">
        <v>-47.65</v>
      </c>
      <c r="G12" s="448"/>
      <c r="H12" s="452">
        <v>-0.7651</v>
      </c>
      <c r="I12" s="451">
        <v>-50.549</v>
      </c>
      <c r="J12" s="451"/>
      <c r="K12" s="452">
        <v>-0.7811</v>
      </c>
    </row>
    <row r="13" spans="1:11" ht="15">
      <c r="A13" s="453"/>
      <c r="B13" s="51"/>
      <c r="C13" s="51"/>
      <c r="D13" s="51"/>
      <c r="E13" s="51"/>
      <c r="F13" s="51"/>
      <c r="G13" s="51"/>
      <c r="H13" s="51"/>
      <c r="I13" s="51"/>
      <c r="J13" s="51"/>
      <c r="K13" s="51"/>
    </row>
    <row r="14" spans="1:11" ht="16.5" customHeight="1">
      <c r="A14" s="86" t="s">
        <v>1751</v>
      </c>
      <c r="B14" s="86"/>
      <c r="C14" s="447">
        <v>2013</v>
      </c>
      <c r="D14" s="447"/>
      <c r="E14" s="447"/>
      <c r="F14" s="360">
        <v>2014</v>
      </c>
      <c r="G14" s="360"/>
      <c r="H14" s="360"/>
      <c r="I14" s="360">
        <v>2015</v>
      </c>
      <c r="J14" s="360"/>
      <c r="K14" s="360"/>
    </row>
    <row r="15" spans="1:11" ht="30.75" customHeight="1">
      <c r="A15" s="86"/>
      <c r="B15" s="86"/>
      <c r="C15" s="86" t="s">
        <v>1752</v>
      </c>
      <c r="D15" s="124" t="s">
        <v>1753</v>
      </c>
      <c r="E15" s="124" t="s">
        <v>1168</v>
      </c>
      <c r="F15" s="86" t="s">
        <v>1752</v>
      </c>
      <c r="G15" s="124" t="s">
        <v>1753</v>
      </c>
      <c r="H15" s="124" t="s">
        <v>1168</v>
      </c>
      <c r="I15" s="86" t="s">
        <v>1752</v>
      </c>
      <c r="J15" s="124" t="s">
        <v>1753</v>
      </c>
      <c r="K15" s="124" t="s">
        <v>1168</v>
      </c>
    </row>
    <row r="16" spans="1:11" ht="31.5" customHeight="1">
      <c r="A16" s="86" t="s">
        <v>1754</v>
      </c>
      <c r="B16" s="100" t="s">
        <v>1755</v>
      </c>
      <c r="C16" s="450">
        <f>SUM(C17:C18)</f>
        <v>2794.9570000000003</v>
      </c>
      <c r="D16" s="449" t="s">
        <v>71</v>
      </c>
      <c r="E16" s="449" t="s">
        <v>71</v>
      </c>
      <c r="F16" s="450">
        <f>SUM(F17:F18)</f>
        <v>2804.162</v>
      </c>
      <c r="G16" s="449" t="s">
        <v>71</v>
      </c>
      <c r="H16" s="449" t="s">
        <v>71</v>
      </c>
      <c r="I16" s="450">
        <f>SUM(I17:I18)</f>
        <v>2710.763</v>
      </c>
      <c r="J16" s="449" t="s">
        <v>71</v>
      </c>
      <c r="K16" s="449" t="s">
        <v>71</v>
      </c>
    </row>
    <row r="17" spans="1:11" ht="19.5" customHeight="1">
      <c r="A17" s="86"/>
      <c r="B17" s="102" t="s">
        <v>87</v>
      </c>
      <c r="C17" s="451">
        <v>2726.659</v>
      </c>
      <c r="D17" s="449" t="s">
        <v>71</v>
      </c>
      <c r="E17" s="449" t="s">
        <v>71</v>
      </c>
      <c r="F17" s="451">
        <v>2735.424</v>
      </c>
      <c r="G17" s="449" t="s">
        <v>71</v>
      </c>
      <c r="H17" s="449" t="s">
        <v>71</v>
      </c>
      <c r="I17" s="451">
        <v>2643.296</v>
      </c>
      <c r="J17" s="449" t="s">
        <v>71</v>
      </c>
      <c r="K17" s="449" t="s">
        <v>71</v>
      </c>
    </row>
    <row r="18" spans="1:11" ht="21.75" customHeight="1">
      <c r="A18" s="86"/>
      <c r="B18" s="102" t="s">
        <v>88</v>
      </c>
      <c r="C18" s="451">
        <v>68.298</v>
      </c>
      <c r="D18" s="449" t="s">
        <v>71</v>
      </c>
      <c r="E18" s="449" t="s">
        <v>71</v>
      </c>
      <c r="F18" s="451">
        <v>68.738</v>
      </c>
      <c r="G18" s="449" t="s">
        <v>71</v>
      </c>
      <c r="H18" s="449" t="s">
        <v>71</v>
      </c>
      <c r="I18" s="451">
        <v>67.467</v>
      </c>
      <c r="J18" s="449" t="s">
        <v>71</v>
      </c>
      <c r="K18" s="449" t="s">
        <v>71</v>
      </c>
    </row>
    <row r="19" spans="1:11" ht="30" customHeight="1">
      <c r="A19" s="86" t="s">
        <v>1756</v>
      </c>
      <c r="B19" s="100" t="s">
        <v>1755</v>
      </c>
      <c r="C19" s="450">
        <f>SUM(C20:C21)</f>
        <v>494.405</v>
      </c>
      <c r="D19" s="448">
        <v>0</v>
      </c>
      <c r="E19" s="452">
        <v>0.1769</v>
      </c>
      <c r="F19" s="450">
        <f>SUM(F20:F21)</f>
        <v>499.30499999999995</v>
      </c>
      <c r="G19" s="448">
        <v>0</v>
      </c>
      <c r="H19" s="452">
        <v>0.17809999999999998</v>
      </c>
      <c r="I19" s="450">
        <f>SUM(I20:I21)</f>
        <v>484.48699999999997</v>
      </c>
      <c r="J19" s="448">
        <v>0</v>
      </c>
      <c r="K19" s="452">
        <v>0.1787</v>
      </c>
    </row>
    <row r="20" spans="1:11" ht="15.75">
      <c r="A20" s="86"/>
      <c r="B20" s="102" t="s">
        <v>87</v>
      </c>
      <c r="C20" s="451">
        <v>234.601</v>
      </c>
      <c r="D20" s="448"/>
      <c r="E20" s="452">
        <v>0.086</v>
      </c>
      <c r="F20" s="451">
        <v>236.506</v>
      </c>
      <c r="G20" s="448"/>
      <c r="H20" s="452">
        <v>0.08650000000000001</v>
      </c>
      <c r="I20" s="451">
        <v>216.707</v>
      </c>
      <c r="J20" s="448"/>
      <c r="K20" s="452">
        <v>0.08199999999999999</v>
      </c>
    </row>
    <row r="21" spans="1:11" ht="15.75">
      <c r="A21" s="86"/>
      <c r="B21" s="102" t="s">
        <v>88</v>
      </c>
      <c r="C21" s="451">
        <v>259.804</v>
      </c>
      <c r="D21" s="448"/>
      <c r="E21" s="452">
        <v>3.804</v>
      </c>
      <c r="F21" s="451">
        <v>262.799</v>
      </c>
      <c r="G21" s="448"/>
      <c r="H21" s="452">
        <v>3.8232</v>
      </c>
      <c r="I21" s="451">
        <v>267.78</v>
      </c>
      <c r="J21" s="448"/>
      <c r="K21" s="452">
        <v>2.9691</v>
      </c>
    </row>
    <row r="22" spans="1:11" ht="30" customHeight="1">
      <c r="A22" s="86" t="s">
        <v>1758</v>
      </c>
      <c r="B22" s="100" t="s">
        <v>1755</v>
      </c>
      <c r="C22" s="450">
        <f>SUM(C23:C24)</f>
        <v>-65.831</v>
      </c>
      <c r="D22" s="448">
        <v>0</v>
      </c>
      <c r="E22" s="452">
        <v>-0.0236</v>
      </c>
      <c r="F22" s="450">
        <f>SUM(F23:F24)</f>
        <v>-56.723</v>
      </c>
      <c r="G22" s="448">
        <v>0</v>
      </c>
      <c r="H22" s="452">
        <v>-0.0202</v>
      </c>
      <c r="I22" s="450">
        <f>SUM(I23:I24)</f>
        <v>-55.172</v>
      </c>
      <c r="J22" s="448">
        <v>0</v>
      </c>
      <c r="K22" s="452">
        <v>-0.0204</v>
      </c>
    </row>
    <row r="23" spans="1:11" ht="15.75">
      <c r="A23" s="86"/>
      <c r="B23" s="102" t="s">
        <v>87</v>
      </c>
      <c r="C23" s="451">
        <v>-3.2560000000000002</v>
      </c>
      <c r="D23" s="448"/>
      <c r="E23" s="452">
        <v>-0.0012</v>
      </c>
      <c r="F23" s="451">
        <v>-3.621</v>
      </c>
      <c r="G23" s="448"/>
      <c r="H23" s="452">
        <v>-0.0013</v>
      </c>
      <c r="I23" s="451">
        <v>-2.73</v>
      </c>
      <c r="J23" s="448"/>
      <c r="K23" s="452">
        <v>-0.001</v>
      </c>
    </row>
    <row r="24" spans="1:11" ht="15.75">
      <c r="A24" s="86"/>
      <c r="B24" s="102" t="s">
        <v>88</v>
      </c>
      <c r="C24" s="451">
        <v>-62.575</v>
      </c>
      <c r="D24" s="448"/>
      <c r="E24" s="452">
        <v>-0.9162</v>
      </c>
      <c r="F24" s="451">
        <v>-53.102</v>
      </c>
      <c r="G24" s="448"/>
      <c r="H24" s="452">
        <v>-0.7725</v>
      </c>
      <c r="I24" s="451">
        <v>-52.442</v>
      </c>
      <c r="J24" s="448"/>
      <c r="K24" s="452">
        <v>-0.7773</v>
      </c>
    </row>
    <row r="25" spans="1:11" ht="15.75">
      <c r="A25" s="454"/>
      <c r="B25" s="388"/>
      <c r="C25" s="388"/>
      <c r="D25" s="388"/>
      <c r="E25" s="388"/>
      <c r="F25" s="388"/>
      <c r="G25" s="388"/>
      <c r="H25" s="388"/>
      <c r="I25" s="388"/>
      <c r="J25" s="388"/>
      <c r="K25" s="388"/>
    </row>
    <row r="26" spans="1:11" ht="108.75" customHeight="1">
      <c r="A26" s="455" t="s">
        <v>1759</v>
      </c>
      <c r="B26" s="455"/>
      <c r="C26" s="455"/>
      <c r="D26" s="455"/>
      <c r="E26" s="455"/>
      <c r="F26" s="455"/>
      <c r="G26" s="455"/>
      <c r="H26" s="455"/>
      <c r="I26" s="455"/>
      <c r="J26" s="455"/>
      <c r="K26" s="455"/>
    </row>
    <row r="27" spans="1:11" ht="12.75">
      <c r="A27" s="456"/>
      <c r="B27" s="456"/>
      <c r="C27" s="456"/>
      <c r="D27" s="456"/>
      <c r="E27" s="456"/>
      <c r="F27" s="456"/>
      <c r="G27" s="456"/>
      <c r="H27" s="456"/>
      <c r="I27" s="456"/>
      <c r="J27" s="456"/>
      <c r="K27" s="456"/>
    </row>
    <row r="28" spans="1:11" ht="31.5" customHeight="1">
      <c r="A28" s="455" t="s">
        <v>1760</v>
      </c>
      <c r="B28" s="455"/>
      <c r="C28" s="455"/>
      <c r="D28" s="455"/>
      <c r="E28" s="455"/>
      <c r="F28" s="455"/>
      <c r="G28" s="455"/>
      <c r="H28" s="455"/>
      <c r="I28" s="455"/>
      <c r="J28" s="455"/>
      <c r="K28" s="455"/>
    </row>
  </sheetData>
  <sheetProtection selectLockedCells="1" selectUnlockedCells="1"/>
  <mergeCells count="17">
    <mergeCell ref="A1:K1"/>
    <mergeCell ref="A2:B3"/>
    <mergeCell ref="C2:E2"/>
    <mergeCell ref="F2:H2"/>
    <mergeCell ref="I2:K2"/>
    <mergeCell ref="A4:A6"/>
    <mergeCell ref="A7:A9"/>
    <mergeCell ref="A10:A12"/>
    <mergeCell ref="A14:B15"/>
    <mergeCell ref="C14:E14"/>
    <mergeCell ref="F14:H14"/>
    <mergeCell ref="I14:K14"/>
    <mergeCell ref="A16:A18"/>
    <mergeCell ref="A19:A21"/>
    <mergeCell ref="A22:A24"/>
    <mergeCell ref="A26:K26"/>
    <mergeCell ref="A28:K28"/>
  </mergeCells>
  <printOptions/>
  <pageMargins left="0.8201388888888889" right="0.1597222222222222" top="0.5902777777777778" bottom="0.64027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Лист2">
    <tabColor indexed="43"/>
  </sheetPr>
  <dimension ref="A1:M57"/>
  <sheetViews>
    <sheetView zoomScale="85" zoomScaleNormal="85" workbookViewId="0" topLeftCell="A1">
      <selection activeCell="M16" sqref="M16"/>
    </sheetView>
  </sheetViews>
  <sheetFormatPr defaultColWidth="9.140625" defaultRowHeight="12.75"/>
  <cols>
    <col min="1" max="1" width="3.57421875" style="18" customWidth="1"/>
    <col min="2" max="2" width="33.28125" style="18" customWidth="1"/>
    <col min="3" max="3" width="10.140625" style="18" customWidth="1"/>
    <col min="4" max="4" width="12.140625" style="18" customWidth="1"/>
    <col min="5" max="5" width="20.00390625" style="18" customWidth="1"/>
    <col min="6" max="6" width="17.421875" style="18" customWidth="1"/>
    <col min="7" max="7" width="18.57421875" style="18" customWidth="1"/>
    <col min="8" max="9" width="17.421875" style="18" customWidth="1"/>
    <col min="10" max="10" width="19.57421875" style="18" customWidth="1"/>
    <col min="11" max="13" width="17.421875" style="18" customWidth="1"/>
    <col min="14" max="16384" width="9.140625" style="18" customWidth="1"/>
  </cols>
  <sheetData>
    <row r="1" spans="1:13" ht="20.25" customHeight="1">
      <c r="A1" s="19" t="s">
        <v>7</v>
      </c>
      <c r="B1" s="19"/>
      <c r="C1" s="19"/>
      <c r="D1" s="19"/>
      <c r="E1" s="19"/>
      <c r="F1" s="19"/>
      <c r="G1" s="19"/>
      <c r="H1" s="19"/>
      <c r="I1" s="19"/>
      <c r="J1" s="19"/>
      <c r="K1" s="19"/>
      <c r="L1" s="19"/>
      <c r="M1" s="19"/>
    </row>
    <row r="2" spans="1:13" s="22" customFormat="1" ht="93" customHeight="1">
      <c r="A2" s="20" t="s">
        <v>8</v>
      </c>
      <c r="B2" s="20" t="s">
        <v>9</v>
      </c>
      <c r="C2" s="20" t="s">
        <v>10</v>
      </c>
      <c r="D2" s="21" t="s">
        <v>11</v>
      </c>
      <c r="E2" s="21" t="s">
        <v>12</v>
      </c>
      <c r="F2" s="21" t="s">
        <v>13</v>
      </c>
      <c r="G2" s="21" t="s">
        <v>14</v>
      </c>
      <c r="H2" s="21" t="s">
        <v>15</v>
      </c>
      <c r="I2" s="21" t="s">
        <v>16</v>
      </c>
      <c r="J2" s="21" t="s">
        <v>17</v>
      </c>
      <c r="K2" s="20" t="s">
        <v>18</v>
      </c>
      <c r="L2" s="20" t="s">
        <v>19</v>
      </c>
      <c r="M2" s="20" t="s">
        <v>20</v>
      </c>
    </row>
    <row r="3" spans="1:13" ht="12.75">
      <c r="A3" s="23">
        <v>1</v>
      </c>
      <c r="B3" s="24">
        <v>2</v>
      </c>
      <c r="C3" s="24">
        <v>3</v>
      </c>
      <c r="D3" s="24">
        <v>4</v>
      </c>
      <c r="E3" s="24">
        <v>5</v>
      </c>
      <c r="F3" s="24">
        <v>6</v>
      </c>
      <c r="G3" s="24">
        <v>7</v>
      </c>
      <c r="H3" s="24">
        <v>8</v>
      </c>
      <c r="I3" s="24" t="s">
        <v>21</v>
      </c>
      <c r="J3" s="24">
        <v>10</v>
      </c>
      <c r="K3" s="24">
        <v>11</v>
      </c>
      <c r="L3" s="24">
        <v>12</v>
      </c>
      <c r="M3" s="24">
        <v>13</v>
      </c>
    </row>
    <row r="4" spans="1:13" ht="30.75">
      <c r="A4" s="25">
        <v>1</v>
      </c>
      <c r="B4" s="26" t="s">
        <v>22</v>
      </c>
      <c r="C4" s="27">
        <v>1999</v>
      </c>
      <c r="D4" s="28">
        <v>592</v>
      </c>
      <c r="E4" s="28">
        <v>542</v>
      </c>
      <c r="F4" s="29"/>
      <c r="G4" s="28">
        <v>542</v>
      </c>
      <c r="H4" s="28">
        <v>50</v>
      </c>
      <c r="I4" s="28">
        <v>50</v>
      </c>
      <c r="J4" s="30"/>
      <c r="K4" s="27" t="s">
        <v>23</v>
      </c>
      <c r="L4" s="31" t="s">
        <v>24</v>
      </c>
      <c r="M4" s="26" t="s">
        <v>25</v>
      </c>
    </row>
    <row r="5" spans="1:13" ht="30.75">
      <c r="A5" s="32">
        <v>2</v>
      </c>
      <c r="B5" s="33" t="s">
        <v>26</v>
      </c>
      <c r="C5" s="34"/>
      <c r="D5" s="35">
        <v>1533</v>
      </c>
      <c r="E5" s="35">
        <v>20</v>
      </c>
      <c r="F5" s="29"/>
      <c r="G5" s="35">
        <v>20</v>
      </c>
      <c r="H5" s="35">
        <v>1513</v>
      </c>
      <c r="I5" s="35">
        <v>1513</v>
      </c>
      <c r="J5" s="30"/>
      <c r="K5" s="27" t="s">
        <v>23</v>
      </c>
      <c r="L5" s="31" t="s">
        <v>24</v>
      </c>
      <c r="M5" s="36" t="s">
        <v>27</v>
      </c>
    </row>
    <row r="6" spans="1:13" ht="30.75">
      <c r="A6" s="32">
        <v>3</v>
      </c>
      <c r="B6" s="33" t="s">
        <v>28</v>
      </c>
      <c r="C6" s="34">
        <v>1993</v>
      </c>
      <c r="D6" s="35">
        <v>1405</v>
      </c>
      <c r="E6" s="35">
        <v>87</v>
      </c>
      <c r="F6" s="29"/>
      <c r="G6" s="35">
        <v>87</v>
      </c>
      <c r="H6" s="35">
        <v>1318</v>
      </c>
      <c r="I6" s="35">
        <v>1318</v>
      </c>
      <c r="J6" s="30"/>
      <c r="K6" s="27" t="s">
        <v>23</v>
      </c>
      <c r="L6" s="31" t="s">
        <v>24</v>
      </c>
      <c r="M6" s="36" t="s">
        <v>27</v>
      </c>
    </row>
    <row r="7" spans="1:13" ht="30.75">
      <c r="A7" s="32">
        <v>4</v>
      </c>
      <c r="B7" s="33" t="s">
        <v>29</v>
      </c>
      <c r="C7" s="34">
        <v>1993</v>
      </c>
      <c r="D7" s="35">
        <v>1098</v>
      </c>
      <c r="E7" s="35">
        <v>273</v>
      </c>
      <c r="F7" s="29"/>
      <c r="G7" s="35">
        <v>273</v>
      </c>
      <c r="H7" s="35">
        <v>825</v>
      </c>
      <c r="I7" s="35">
        <v>825</v>
      </c>
      <c r="J7" s="30"/>
      <c r="K7" s="27" t="s">
        <v>23</v>
      </c>
      <c r="L7" s="31" t="s">
        <v>24</v>
      </c>
      <c r="M7" s="36" t="s">
        <v>27</v>
      </c>
    </row>
    <row r="8" spans="1:13" ht="30.75">
      <c r="A8" s="32">
        <v>5</v>
      </c>
      <c r="B8" s="33" t="s">
        <v>30</v>
      </c>
      <c r="C8" s="34">
        <v>2002</v>
      </c>
      <c r="D8" s="35"/>
      <c r="E8" s="35">
        <v>9</v>
      </c>
      <c r="F8" s="29"/>
      <c r="G8" s="35">
        <v>9</v>
      </c>
      <c r="H8" s="35"/>
      <c r="I8" s="35"/>
      <c r="J8" s="30"/>
      <c r="K8" s="27" t="s">
        <v>23</v>
      </c>
      <c r="L8" s="31" t="s">
        <v>24</v>
      </c>
      <c r="M8" s="36" t="s">
        <v>31</v>
      </c>
    </row>
    <row r="9" spans="1:13" ht="30.75">
      <c r="A9" s="32">
        <v>6</v>
      </c>
      <c r="B9" s="33" t="s">
        <v>32</v>
      </c>
      <c r="C9" s="34">
        <v>1988</v>
      </c>
      <c r="D9" s="35">
        <v>290</v>
      </c>
      <c r="E9" s="35">
        <v>17</v>
      </c>
      <c r="F9" s="29"/>
      <c r="G9" s="35">
        <v>17</v>
      </c>
      <c r="H9" s="35">
        <v>273</v>
      </c>
      <c r="I9" s="35">
        <v>273</v>
      </c>
      <c r="J9" s="30"/>
      <c r="K9" s="27" t="s">
        <v>23</v>
      </c>
      <c r="L9" s="31" t="s">
        <v>24</v>
      </c>
      <c r="M9" s="36" t="s">
        <v>27</v>
      </c>
    </row>
    <row r="10" spans="1:13" ht="31.5">
      <c r="A10" s="32">
        <v>7</v>
      </c>
      <c r="B10" s="33" t="s">
        <v>33</v>
      </c>
      <c r="C10" s="34"/>
      <c r="D10" s="35">
        <v>1021</v>
      </c>
      <c r="E10" s="35">
        <v>74</v>
      </c>
      <c r="F10" s="29"/>
      <c r="G10" s="35">
        <v>74</v>
      </c>
      <c r="H10" s="35">
        <v>947</v>
      </c>
      <c r="I10" s="35">
        <v>947</v>
      </c>
      <c r="J10" s="30"/>
      <c r="K10" s="27" t="s">
        <v>23</v>
      </c>
      <c r="L10" s="31" t="s">
        <v>24</v>
      </c>
      <c r="M10" s="36" t="s">
        <v>27</v>
      </c>
    </row>
    <row r="11" spans="1:13" ht="30.75">
      <c r="A11" s="32">
        <v>8</v>
      </c>
      <c r="B11" s="33" t="s">
        <v>34</v>
      </c>
      <c r="C11" s="34">
        <v>1993</v>
      </c>
      <c r="D11" s="35">
        <v>1866</v>
      </c>
      <c r="E11" s="35">
        <v>662</v>
      </c>
      <c r="F11" s="29"/>
      <c r="G11" s="35">
        <v>662</v>
      </c>
      <c r="H11" s="35">
        <v>1204</v>
      </c>
      <c r="I11" s="35">
        <v>1204</v>
      </c>
      <c r="J11" s="30"/>
      <c r="K11" s="27" t="s">
        <v>23</v>
      </c>
      <c r="L11" s="31" t="s">
        <v>24</v>
      </c>
      <c r="M11" s="36" t="s">
        <v>27</v>
      </c>
    </row>
    <row r="12" spans="1:13" ht="30.75">
      <c r="A12" s="32">
        <v>9</v>
      </c>
      <c r="B12" s="33" t="s">
        <v>35</v>
      </c>
      <c r="C12" s="34"/>
      <c r="D12" s="35">
        <v>56</v>
      </c>
      <c r="E12" s="35">
        <v>24</v>
      </c>
      <c r="F12" s="29"/>
      <c r="G12" s="35">
        <v>24</v>
      </c>
      <c r="H12" s="35">
        <v>32</v>
      </c>
      <c r="I12" s="35">
        <v>32</v>
      </c>
      <c r="J12" s="30"/>
      <c r="K12" s="37" t="s">
        <v>23</v>
      </c>
      <c r="L12" s="31" t="s">
        <v>24</v>
      </c>
      <c r="M12" s="36" t="s">
        <v>27</v>
      </c>
    </row>
    <row r="13" spans="1:13" ht="30.75">
      <c r="A13" s="32">
        <v>10</v>
      </c>
      <c r="B13" s="33" t="s">
        <v>36</v>
      </c>
      <c r="C13" s="34"/>
      <c r="D13" s="35">
        <v>256</v>
      </c>
      <c r="E13" s="35">
        <v>150</v>
      </c>
      <c r="F13" s="29"/>
      <c r="G13" s="35">
        <v>150</v>
      </c>
      <c r="H13" s="35">
        <v>106</v>
      </c>
      <c r="I13" s="35">
        <v>106</v>
      </c>
      <c r="J13" s="30"/>
      <c r="K13" s="37" t="s">
        <v>23</v>
      </c>
      <c r="L13" s="31" t="s">
        <v>24</v>
      </c>
      <c r="M13" s="36" t="s">
        <v>27</v>
      </c>
    </row>
    <row r="14" spans="1:13" ht="30.75">
      <c r="A14" s="32">
        <v>11</v>
      </c>
      <c r="B14" s="33" t="s">
        <v>37</v>
      </c>
      <c r="C14" s="34">
        <v>1992</v>
      </c>
      <c r="D14" s="35">
        <v>375</v>
      </c>
      <c r="E14" s="35">
        <v>3</v>
      </c>
      <c r="F14" s="29"/>
      <c r="G14" s="35">
        <v>3</v>
      </c>
      <c r="H14" s="35">
        <v>372</v>
      </c>
      <c r="I14" s="35">
        <v>372</v>
      </c>
      <c r="J14" s="30"/>
      <c r="K14" s="37" t="s">
        <v>23</v>
      </c>
      <c r="L14" s="31" t="s">
        <v>24</v>
      </c>
      <c r="M14" s="36" t="s">
        <v>27</v>
      </c>
    </row>
    <row r="15" spans="1:13" ht="30.75">
      <c r="A15" s="32">
        <v>12</v>
      </c>
      <c r="B15" s="33" t="s">
        <v>38</v>
      </c>
      <c r="C15" s="34"/>
      <c r="D15" s="35"/>
      <c r="E15" s="35">
        <v>6</v>
      </c>
      <c r="F15" s="29"/>
      <c r="G15" s="35">
        <v>6</v>
      </c>
      <c r="H15" s="35"/>
      <c r="I15" s="35"/>
      <c r="J15" s="30"/>
      <c r="K15" s="37" t="s">
        <v>23</v>
      </c>
      <c r="L15" s="31" t="s">
        <v>24</v>
      </c>
      <c r="M15" s="36" t="s">
        <v>27</v>
      </c>
    </row>
    <row r="16" spans="1:13" ht="31.5">
      <c r="A16" s="32">
        <v>13</v>
      </c>
      <c r="B16" s="33" t="s">
        <v>39</v>
      </c>
      <c r="C16" s="34"/>
      <c r="D16" s="35">
        <v>477</v>
      </c>
      <c r="E16" s="35">
        <v>575</v>
      </c>
      <c r="F16" s="29"/>
      <c r="G16" s="35">
        <v>575</v>
      </c>
      <c r="H16" s="35">
        <v>0</v>
      </c>
      <c r="I16" s="35">
        <v>0</v>
      </c>
      <c r="J16" s="30"/>
      <c r="K16" s="37" t="s">
        <v>23</v>
      </c>
      <c r="L16" s="31" t="s">
        <v>24</v>
      </c>
      <c r="M16" s="36" t="s">
        <v>40</v>
      </c>
    </row>
    <row r="17" spans="1:13" ht="30.75">
      <c r="A17" s="32">
        <v>14</v>
      </c>
      <c r="B17" s="33" t="s">
        <v>41</v>
      </c>
      <c r="C17" s="34">
        <v>1994</v>
      </c>
      <c r="D17" s="35">
        <v>230</v>
      </c>
      <c r="E17" s="35">
        <v>33</v>
      </c>
      <c r="F17" s="29"/>
      <c r="G17" s="35">
        <v>33</v>
      </c>
      <c r="H17" s="35">
        <v>197</v>
      </c>
      <c r="I17" s="35">
        <v>197</v>
      </c>
      <c r="J17" s="30"/>
      <c r="K17" s="37" t="s">
        <v>23</v>
      </c>
      <c r="L17" s="31" t="s">
        <v>24</v>
      </c>
      <c r="M17" s="36" t="s">
        <v>27</v>
      </c>
    </row>
    <row r="18" spans="1:13" ht="30.75">
      <c r="A18" s="32">
        <v>15</v>
      </c>
      <c r="B18" s="33" t="s">
        <v>42</v>
      </c>
      <c r="C18" s="34"/>
      <c r="D18" s="35">
        <v>964</v>
      </c>
      <c r="E18" s="35">
        <v>964</v>
      </c>
      <c r="F18" s="29"/>
      <c r="G18" s="35">
        <v>964</v>
      </c>
      <c r="H18" s="35">
        <v>0</v>
      </c>
      <c r="I18" s="35">
        <v>0</v>
      </c>
      <c r="J18" s="30"/>
      <c r="K18" s="37" t="s">
        <v>23</v>
      </c>
      <c r="L18" s="31" t="s">
        <v>24</v>
      </c>
      <c r="M18" s="36" t="s">
        <v>25</v>
      </c>
    </row>
    <row r="19" spans="1:13" ht="30.75">
      <c r="A19" s="32">
        <v>16</v>
      </c>
      <c r="B19" s="33" t="s">
        <v>43</v>
      </c>
      <c r="C19" s="34"/>
      <c r="D19" s="35">
        <v>80</v>
      </c>
      <c r="E19" s="35">
        <v>71</v>
      </c>
      <c r="F19" s="29"/>
      <c r="G19" s="35">
        <v>71</v>
      </c>
      <c r="H19" s="35">
        <v>9</v>
      </c>
      <c r="I19" s="35">
        <v>9</v>
      </c>
      <c r="J19" s="30"/>
      <c r="K19" s="37" t="s">
        <v>23</v>
      </c>
      <c r="L19" s="31" t="s">
        <v>24</v>
      </c>
      <c r="M19" s="36" t="s">
        <v>27</v>
      </c>
    </row>
    <row r="20" spans="1:13" ht="30.75">
      <c r="A20" s="32">
        <v>17</v>
      </c>
      <c r="B20" s="33" t="s">
        <v>44</v>
      </c>
      <c r="C20" s="34">
        <v>1992</v>
      </c>
      <c r="D20" s="35">
        <v>480</v>
      </c>
      <c r="E20" s="35">
        <v>9</v>
      </c>
      <c r="F20" s="29"/>
      <c r="G20" s="35">
        <v>9</v>
      </c>
      <c r="H20" s="35">
        <v>471</v>
      </c>
      <c r="I20" s="35">
        <v>471</v>
      </c>
      <c r="J20" s="30"/>
      <c r="K20" s="37" t="s">
        <v>23</v>
      </c>
      <c r="L20" s="31" t="s">
        <v>24</v>
      </c>
      <c r="M20" s="36" t="s">
        <v>25</v>
      </c>
    </row>
    <row r="21" spans="1:13" ht="30.75">
      <c r="A21" s="32">
        <v>18</v>
      </c>
      <c r="B21" s="33" t="s">
        <v>45</v>
      </c>
      <c r="C21" s="34"/>
      <c r="D21" s="35">
        <v>832</v>
      </c>
      <c r="E21" s="35">
        <v>544</v>
      </c>
      <c r="F21" s="29"/>
      <c r="G21" s="35">
        <v>544</v>
      </c>
      <c r="H21" s="35">
        <v>288</v>
      </c>
      <c r="I21" s="35">
        <v>288</v>
      </c>
      <c r="J21" s="30"/>
      <c r="K21" s="37" t="s">
        <v>23</v>
      </c>
      <c r="L21" s="31" t="s">
        <v>24</v>
      </c>
      <c r="M21" s="36" t="s">
        <v>25</v>
      </c>
    </row>
    <row r="22" spans="1:13" ht="30.75">
      <c r="A22" s="32">
        <v>19</v>
      </c>
      <c r="B22" s="33" t="s">
        <v>46</v>
      </c>
      <c r="C22" s="34">
        <v>1991</v>
      </c>
      <c r="D22" s="35">
        <v>640</v>
      </c>
      <c r="E22" s="35">
        <v>24</v>
      </c>
      <c r="F22" s="29"/>
      <c r="G22" s="35">
        <v>24</v>
      </c>
      <c r="H22" s="35">
        <v>616</v>
      </c>
      <c r="I22" s="35">
        <v>616</v>
      </c>
      <c r="J22" s="30"/>
      <c r="K22" s="37" t="s">
        <v>23</v>
      </c>
      <c r="L22" s="31" t="s">
        <v>24</v>
      </c>
      <c r="M22" s="36" t="s">
        <v>27</v>
      </c>
    </row>
    <row r="23" spans="1:13" ht="30.75">
      <c r="A23" s="32">
        <v>20</v>
      </c>
      <c r="B23" s="33" t="s">
        <v>47</v>
      </c>
      <c r="C23" s="34"/>
      <c r="D23" s="35"/>
      <c r="E23" s="35">
        <v>3</v>
      </c>
      <c r="F23" s="29"/>
      <c r="G23" s="35">
        <v>3</v>
      </c>
      <c r="H23" s="35"/>
      <c r="I23" s="35"/>
      <c r="J23" s="30"/>
      <c r="K23" s="37" t="s">
        <v>23</v>
      </c>
      <c r="L23" s="31" t="s">
        <v>24</v>
      </c>
      <c r="M23" s="36" t="s">
        <v>27</v>
      </c>
    </row>
    <row r="24" spans="1:13" ht="30.75">
      <c r="A24" s="32">
        <v>21</v>
      </c>
      <c r="B24" s="33" t="s">
        <v>48</v>
      </c>
      <c r="C24" s="34"/>
      <c r="D24" s="35">
        <v>152</v>
      </c>
      <c r="E24" s="35">
        <v>29</v>
      </c>
      <c r="F24" s="29"/>
      <c r="G24" s="35">
        <v>29</v>
      </c>
      <c r="H24" s="35">
        <v>123</v>
      </c>
      <c r="I24" s="35">
        <v>123</v>
      </c>
      <c r="J24" s="30"/>
      <c r="K24" s="37" t="s">
        <v>23</v>
      </c>
      <c r="L24" s="31" t="s">
        <v>24</v>
      </c>
      <c r="M24" s="36" t="s">
        <v>27</v>
      </c>
    </row>
    <row r="25" spans="1:13" ht="30.75">
      <c r="A25" s="32">
        <v>22</v>
      </c>
      <c r="B25" s="33" t="s">
        <v>49</v>
      </c>
      <c r="C25" s="34"/>
      <c r="D25" s="35"/>
      <c r="E25" s="35">
        <v>18</v>
      </c>
      <c r="F25" s="29"/>
      <c r="G25" s="35">
        <v>18</v>
      </c>
      <c r="H25" s="35"/>
      <c r="I25" s="35"/>
      <c r="J25" s="30"/>
      <c r="K25" s="37" t="s">
        <v>23</v>
      </c>
      <c r="L25" s="31" t="s">
        <v>24</v>
      </c>
      <c r="M25" s="36"/>
    </row>
    <row r="26" spans="1:13" ht="30.75">
      <c r="A26" s="32">
        <v>23</v>
      </c>
      <c r="B26" s="33" t="s">
        <v>50</v>
      </c>
      <c r="C26" s="34"/>
      <c r="D26" s="35"/>
      <c r="E26" s="35">
        <v>12</v>
      </c>
      <c r="F26" s="29"/>
      <c r="G26" s="35">
        <v>12</v>
      </c>
      <c r="H26" s="35"/>
      <c r="I26" s="35"/>
      <c r="J26" s="30"/>
      <c r="K26" s="37" t="s">
        <v>23</v>
      </c>
      <c r="L26" s="31" t="s">
        <v>24</v>
      </c>
      <c r="M26" s="36"/>
    </row>
    <row r="27" spans="1:13" ht="30.75">
      <c r="A27" s="32">
        <v>24</v>
      </c>
      <c r="B27" s="33" t="s">
        <v>51</v>
      </c>
      <c r="C27" s="34"/>
      <c r="D27" s="35"/>
      <c r="E27" s="35">
        <v>10</v>
      </c>
      <c r="F27" s="29"/>
      <c r="G27" s="35">
        <v>10</v>
      </c>
      <c r="H27" s="35"/>
      <c r="I27" s="35"/>
      <c r="J27" s="30"/>
      <c r="K27" s="37" t="s">
        <v>23</v>
      </c>
      <c r="L27" s="31" t="s">
        <v>24</v>
      </c>
      <c r="M27" s="36" t="s">
        <v>52</v>
      </c>
    </row>
    <row r="28" spans="1:13" ht="30.75">
      <c r="A28" s="32">
        <v>25</v>
      </c>
      <c r="B28" s="33" t="s">
        <v>53</v>
      </c>
      <c r="C28" s="34">
        <v>2000</v>
      </c>
      <c r="D28" s="35"/>
      <c r="E28" s="35">
        <v>43</v>
      </c>
      <c r="F28" s="29"/>
      <c r="G28" s="35">
        <v>43</v>
      </c>
      <c r="H28" s="35"/>
      <c r="I28" s="35"/>
      <c r="J28" s="30"/>
      <c r="K28" s="37" t="s">
        <v>23</v>
      </c>
      <c r="L28" s="31" t="s">
        <v>24</v>
      </c>
      <c r="M28" s="36" t="s">
        <v>52</v>
      </c>
    </row>
    <row r="29" spans="1:13" ht="30.75">
      <c r="A29" s="32">
        <v>26</v>
      </c>
      <c r="B29" s="33" t="s">
        <v>54</v>
      </c>
      <c r="C29" s="34">
        <v>1999</v>
      </c>
      <c r="D29" s="35"/>
      <c r="E29" s="35">
        <v>73</v>
      </c>
      <c r="F29" s="29"/>
      <c r="G29" s="35">
        <v>73</v>
      </c>
      <c r="H29" s="35"/>
      <c r="I29" s="35"/>
      <c r="J29" s="30"/>
      <c r="K29" s="37" t="s">
        <v>23</v>
      </c>
      <c r="L29" s="31" t="s">
        <v>24</v>
      </c>
      <c r="M29" s="36" t="s">
        <v>40</v>
      </c>
    </row>
    <row r="30" spans="1:13" ht="30.75">
      <c r="A30" s="32">
        <v>27</v>
      </c>
      <c r="B30" s="33" t="s">
        <v>55</v>
      </c>
      <c r="C30" s="34"/>
      <c r="D30" s="35"/>
      <c r="E30" s="35">
        <v>31</v>
      </c>
      <c r="F30" s="29"/>
      <c r="G30" s="35">
        <v>31</v>
      </c>
      <c r="H30" s="35"/>
      <c r="I30" s="35"/>
      <c r="J30" s="30"/>
      <c r="K30" s="37" t="s">
        <v>23</v>
      </c>
      <c r="L30" s="31" t="s">
        <v>24</v>
      </c>
      <c r="M30" s="36" t="s">
        <v>31</v>
      </c>
    </row>
    <row r="31" spans="1:13" ht="30.75">
      <c r="A31" s="32">
        <v>28</v>
      </c>
      <c r="B31" s="33" t="s">
        <v>56</v>
      </c>
      <c r="C31" s="34">
        <v>2002</v>
      </c>
      <c r="D31" s="35">
        <v>236</v>
      </c>
      <c r="E31" s="35">
        <v>100</v>
      </c>
      <c r="F31" s="29"/>
      <c r="G31" s="35">
        <v>100</v>
      </c>
      <c r="H31" s="35">
        <v>136</v>
      </c>
      <c r="I31" s="35">
        <v>136</v>
      </c>
      <c r="J31" s="30"/>
      <c r="K31" s="37" t="s">
        <v>23</v>
      </c>
      <c r="L31" s="31" t="s">
        <v>24</v>
      </c>
      <c r="M31" s="36" t="s">
        <v>25</v>
      </c>
    </row>
    <row r="32" spans="1:13" ht="30.75">
      <c r="A32" s="32">
        <v>29</v>
      </c>
      <c r="B32" s="33" t="s">
        <v>57</v>
      </c>
      <c r="C32" s="34">
        <v>2006</v>
      </c>
      <c r="D32" s="35">
        <v>3297</v>
      </c>
      <c r="E32" s="35">
        <v>53</v>
      </c>
      <c r="F32" s="29"/>
      <c r="G32" s="35">
        <v>53</v>
      </c>
      <c r="H32" s="35">
        <v>3244</v>
      </c>
      <c r="I32" s="35">
        <v>3244</v>
      </c>
      <c r="J32" s="30"/>
      <c r="K32" s="37" t="s">
        <v>23</v>
      </c>
      <c r="L32" s="31" t="s">
        <v>24</v>
      </c>
      <c r="M32" s="36" t="s">
        <v>27</v>
      </c>
    </row>
    <row r="33" spans="1:13" ht="30.75">
      <c r="A33" s="32">
        <v>30</v>
      </c>
      <c r="B33" s="33" t="s">
        <v>58</v>
      </c>
      <c r="C33" s="34">
        <v>2005</v>
      </c>
      <c r="D33" s="35">
        <v>738</v>
      </c>
      <c r="E33" s="35">
        <v>169</v>
      </c>
      <c r="F33" s="29"/>
      <c r="G33" s="35">
        <v>169</v>
      </c>
      <c r="H33" s="35">
        <v>569</v>
      </c>
      <c r="I33" s="35">
        <v>569</v>
      </c>
      <c r="J33" s="30"/>
      <c r="K33" s="37" t="s">
        <v>23</v>
      </c>
      <c r="L33" s="31" t="s">
        <v>24</v>
      </c>
      <c r="M33" s="36" t="s">
        <v>31</v>
      </c>
    </row>
    <row r="34" spans="1:13" ht="30.75">
      <c r="A34" s="32">
        <v>31</v>
      </c>
      <c r="B34" s="33" t="s">
        <v>59</v>
      </c>
      <c r="C34" s="34">
        <v>2005</v>
      </c>
      <c r="D34" s="35">
        <v>95</v>
      </c>
      <c r="E34" s="35">
        <v>79</v>
      </c>
      <c r="F34" s="29"/>
      <c r="G34" s="35">
        <v>79</v>
      </c>
      <c r="H34" s="35">
        <v>16</v>
      </c>
      <c r="I34" s="35">
        <v>16</v>
      </c>
      <c r="J34" s="30"/>
      <c r="K34" s="37" t="s">
        <v>23</v>
      </c>
      <c r="L34" s="31" t="s">
        <v>24</v>
      </c>
      <c r="M34" s="36" t="s">
        <v>31</v>
      </c>
    </row>
    <row r="35" spans="1:13" ht="30.75">
      <c r="A35" s="32">
        <v>32</v>
      </c>
      <c r="B35" s="33" t="s">
        <v>60</v>
      </c>
      <c r="C35" s="34">
        <v>2008</v>
      </c>
      <c r="D35" s="35"/>
      <c r="E35" s="35">
        <v>132</v>
      </c>
      <c r="F35" s="29"/>
      <c r="G35" s="35">
        <v>132</v>
      </c>
      <c r="H35" s="35"/>
      <c r="I35" s="35"/>
      <c r="J35" s="30"/>
      <c r="K35" s="37" t="s">
        <v>23</v>
      </c>
      <c r="L35" s="31" t="s">
        <v>24</v>
      </c>
      <c r="M35" s="36"/>
    </row>
    <row r="36" spans="1:13" ht="45">
      <c r="A36" s="32">
        <v>33</v>
      </c>
      <c r="B36" s="33" t="s">
        <v>61</v>
      </c>
      <c r="C36" s="34">
        <v>2009</v>
      </c>
      <c r="D36" s="35"/>
      <c r="E36" s="35">
        <v>26</v>
      </c>
      <c r="F36" s="29"/>
      <c r="G36" s="35">
        <v>26</v>
      </c>
      <c r="H36" s="35"/>
      <c r="I36" s="35"/>
      <c r="J36" s="30"/>
      <c r="K36" s="37" t="s">
        <v>23</v>
      </c>
      <c r="L36" s="31" t="s">
        <v>24</v>
      </c>
      <c r="M36" s="36" t="s">
        <v>31</v>
      </c>
    </row>
    <row r="37" spans="1:13" ht="30.75">
      <c r="A37" s="32">
        <v>34</v>
      </c>
      <c r="B37" s="33" t="s">
        <v>62</v>
      </c>
      <c r="C37" s="34">
        <v>2009</v>
      </c>
      <c r="D37" s="35"/>
      <c r="E37" s="35">
        <v>20</v>
      </c>
      <c r="F37" s="29"/>
      <c r="G37" s="35">
        <v>20</v>
      </c>
      <c r="H37" s="35"/>
      <c r="I37" s="35"/>
      <c r="J37" s="30"/>
      <c r="K37" s="37" t="s">
        <v>23</v>
      </c>
      <c r="L37" s="31" t="s">
        <v>24</v>
      </c>
      <c r="M37" s="36" t="s">
        <v>27</v>
      </c>
    </row>
    <row r="38" spans="1:13" ht="30.75">
      <c r="A38" s="32">
        <v>35</v>
      </c>
      <c r="B38" s="33" t="s">
        <v>63</v>
      </c>
      <c r="C38" s="34">
        <v>2009</v>
      </c>
      <c r="D38" s="35"/>
      <c r="E38" s="35">
        <v>20</v>
      </c>
      <c r="F38" s="29"/>
      <c r="G38" s="35">
        <v>20</v>
      </c>
      <c r="H38" s="35"/>
      <c r="I38" s="35"/>
      <c r="J38" s="30"/>
      <c r="K38" s="37" t="s">
        <v>23</v>
      </c>
      <c r="L38" s="31" t="s">
        <v>24</v>
      </c>
      <c r="M38" s="36" t="s">
        <v>27</v>
      </c>
    </row>
    <row r="39" spans="1:13" ht="30.75">
      <c r="A39" s="32">
        <v>36</v>
      </c>
      <c r="B39" s="33" t="s">
        <v>64</v>
      </c>
      <c r="C39" s="34">
        <v>2009</v>
      </c>
      <c r="D39" s="35">
        <v>2200</v>
      </c>
      <c r="E39" s="35">
        <v>34</v>
      </c>
      <c r="F39" s="29"/>
      <c r="G39" s="35">
        <v>34</v>
      </c>
      <c r="H39" s="35">
        <v>2166</v>
      </c>
      <c r="I39" s="35">
        <v>2166</v>
      </c>
      <c r="J39" s="30"/>
      <c r="K39" s="37" t="s">
        <v>23</v>
      </c>
      <c r="L39" s="31" t="s">
        <v>24</v>
      </c>
      <c r="M39" s="36"/>
    </row>
    <row r="40" spans="1:13" ht="30.75">
      <c r="A40" s="32">
        <v>37</v>
      </c>
      <c r="B40" s="33" t="s">
        <v>65</v>
      </c>
      <c r="C40" s="34">
        <v>2009</v>
      </c>
      <c r="D40" s="35">
        <v>5000</v>
      </c>
      <c r="E40" s="35">
        <v>13</v>
      </c>
      <c r="F40" s="29"/>
      <c r="G40" s="35">
        <v>13</v>
      </c>
      <c r="H40" s="35">
        <v>4987</v>
      </c>
      <c r="I40" s="35">
        <v>4987</v>
      </c>
      <c r="J40" s="30"/>
      <c r="K40" s="37" t="s">
        <v>23</v>
      </c>
      <c r="L40" s="31" t="s">
        <v>24</v>
      </c>
      <c r="M40" s="36" t="s">
        <v>27</v>
      </c>
    </row>
    <row r="41" spans="1:13" ht="30.75">
      <c r="A41" s="32">
        <v>38</v>
      </c>
      <c r="B41" s="33" t="s">
        <v>66</v>
      </c>
      <c r="C41" s="34">
        <v>2010</v>
      </c>
      <c r="D41" s="35">
        <v>2700</v>
      </c>
      <c r="E41" s="35">
        <v>32</v>
      </c>
      <c r="F41" s="29"/>
      <c r="G41" s="35">
        <v>32</v>
      </c>
      <c r="H41" s="35">
        <v>2668</v>
      </c>
      <c r="I41" s="35">
        <v>2668</v>
      </c>
      <c r="J41" s="30"/>
      <c r="K41" s="37" t="s">
        <v>23</v>
      </c>
      <c r="L41" s="31" t="s">
        <v>24</v>
      </c>
      <c r="M41" s="36" t="s">
        <v>27</v>
      </c>
    </row>
    <row r="42" spans="1:13" ht="45">
      <c r="A42" s="32">
        <v>39</v>
      </c>
      <c r="B42" s="38" t="s">
        <v>67</v>
      </c>
      <c r="C42" s="39">
        <v>2010</v>
      </c>
      <c r="D42" s="40"/>
      <c r="E42" s="40">
        <v>10</v>
      </c>
      <c r="F42" s="29"/>
      <c r="G42" s="40">
        <v>10</v>
      </c>
      <c r="H42" s="40"/>
      <c r="I42" s="40"/>
      <c r="J42" s="30"/>
      <c r="K42" s="37" t="s">
        <v>23</v>
      </c>
      <c r="L42" s="31" t="s">
        <v>24</v>
      </c>
      <c r="M42" s="33" t="s">
        <v>68</v>
      </c>
    </row>
    <row r="43" spans="1:13" ht="45">
      <c r="A43" s="32">
        <v>40</v>
      </c>
      <c r="B43" s="38" t="s">
        <v>69</v>
      </c>
      <c r="C43" s="39">
        <v>2010</v>
      </c>
      <c r="D43" s="40"/>
      <c r="E43" s="40">
        <v>7</v>
      </c>
      <c r="F43" s="29"/>
      <c r="G43" s="40">
        <v>7</v>
      </c>
      <c r="H43" s="40"/>
      <c r="I43" s="40"/>
      <c r="J43" s="30"/>
      <c r="K43" s="37" t="s">
        <v>23</v>
      </c>
      <c r="L43" s="31" t="s">
        <v>24</v>
      </c>
      <c r="M43" s="33" t="s">
        <v>68</v>
      </c>
    </row>
    <row r="44" spans="1:13" s="44" customFormat="1" ht="12.75" customHeight="1">
      <c r="A44" s="41" t="s">
        <v>70</v>
      </c>
      <c r="B44" s="41"/>
      <c r="C44" s="42" t="s">
        <v>71</v>
      </c>
      <c r="D44" s="43">
        <f>SUM(D4:D43)</f>
        <v>26613</v>
      </c>
      <c r="E44" s="43">
        <f>SUM(E4:E43)</f>
        <v>5001</v>
      </c>
      <c r="F44" s="43">
        <f>SUM(F4:F43)</f>
        <v>0</v>
      </c>
      <c r="G44" s="43">
        <f>SUM(G4:G43)</f>
        <v>5001</v>
      </c>
      <c r="H44" s="43">
        <f>SUM(H4:H43)</f>
        <v>22130</v>
      </c>
      <c r="I44" s="43">
        <f>SUM(I4:I43)</f>
        <v>22130</v>
      </c>
      <c r="J44" s="43">
        <f>SUM(J4:J43)</f>
        <v>0</v>
      </c>
      <c r="K44" s="42" t="s">
        <v>71</v>
      </c>
      <c r="L44" s="42" t="s">
        <v>71</v>
      </c>
      <c r="M44" s="42" t="s">
        <v>71</v>
      </c>
    </row>
    <row r="45" spans="1:13" ht="12.75">
      <c r="A45" s="45"/>
      <c r="B45" s="45"/>
      <c r="C45" s="45"/>
      <c r="D45" s="45"/>
      <c r="E45" s="45"/>
      <c r="F45" s="45"/>
      <c r="G45" s="45"/>
      <c r="H45" s="45"/>
      <c r="I45" s="45"/>
      <c r="J45" s="45"/>
      <c r="K45" s="45"/>
      <c r="L45" s="45"/>
      <c r="M45" s="45"/>
    </row>
    <row r="46" spans="1:13" ht="12.75">
      <c r="A46" s="45"/>
      <c r="B46" s="45"/>
      <c r="C46" s="45"/>
      <c r="D46" s="45"/>
      <c r="E46" s="45"/>
      <c r="F46" s="45"/>
      <c r="G46" s="45"/>
      <c r="H46" s="45"/>
      <c r="I46" s="45"/>
      <c r="J46" s="45"/>
      <c r="K46" s="45"/>
      <c r="L46" s="45"/>
      <c r="M46" s="45"/>
    </row>
    <row r="47" spans="1:13" s="49" customFormat="1" ht="15.75">
      <c r="A47" s="46" t="s">
        <v>72</v>
      </c>
      <c r="B47" s="46"/>
      <c r="C47" s="45"/>
      <c r="D47" s="45"/>
      <c r="E47" s="47" t="s">
        <v>73</v>
      </c>
      <c r="F47" s="47"/>
      <c r="G47" s="48" t="s">
        <v>74</v>
      </c>
      <c r="H47" s="48"/>
      <c r="I47" s="47"/>
      <c r="J47" s="47"/>
      <c r="K47" s="45"/>
      <c r="L47" s="45"/>
      <c r="M47" s="45"/>
    </row>
    <row r="48" spans="1:13" s="53" customFormat="1" ht="15.75" customHeight="1">
      <c r="A48" s="50" t="s">
        <v>75</v>
      </c>
      <c r="B48" s="50"/>
      <c r="C48" s="51"/>
      <c r="D48" s="51"/>
      <c r="E48" s="47" t="s">
        <v>76</v>
      </c>
      <c r="F48" s="47"/>
      <c r="G48" s="52" t="s">
        <v>77</v>
      </c>
      <c r="H48" s="52"/>
      <c r="I48" s="47"/>
      <c r="J48" s="47"/>
      <c r="K48" s="51"/>
      <c r="L48" s="51"/>
      <c r="M48" s="51"/>
    </row>
    <row r="49" spans="1:13" s="49" customFormat="1" ht="12.75">
      <c r="A49" s="54"/>
      <c r="B49" s="54"/>
      <c r="C49" s="45"/>
      <c r="D49" s="45"/>
      <c r="E49" s="45"/>
      <c r="F49" s="45"/>
      <c r="G49" s="45"/>
      <c r="H49" s="45"/>
      <c r="I49" s="45"/>
      <c r="J49" s="45"/>
      <c r="K49" s="45"/>
      <c r="L49" s="45"/>
      <c r="M49" s="45"/>
    </row>
    <row r="50" spans="1:13" s="49" customFormat="1" ht="12.75">
      <c r="A50" s="55" t="s">
        <v>78</v>
      </c>
      <c r="B50" s="55"/>
      <c r="C50" s="55"/>
      <c r="D50" s="55"/>
      <c r="E50" s="56"/>
      <c r="F50" s="56"/>
      <c r="G50" s="45"/>
      <c r="H50" s="45"/>
      <c r="I50" s="45"/>
      <c r="J50" s="45"/>
      <c r="K50" s="45"/>
      <c r="L50" s="45"/>
      <c r="M50" s="45"/>
    </row>
    <row r="51" spans="1:13" s="49" customFormat="1" ht="14.25">
      <c r="A51" s="45"/>
      <c r="B51" s="45"/>
      <c r="C51" s="45"/>
      <c r="D51" s="45"/>
      <c r="E51" s="57" t="s">
        <v>79</v>
      </c>
      <c r="F51" s="45"/>
      <c r="G51" s="45"/>
      <c r="H51" s="45"/>
      <c r="I51" s="45"/>
      <c r="J51" s="45"/>
      <c r="K51" s="45"/>
      <c r="L51" s="45"/>
      <c r="M51" s="45"/>
    </row>
    <row r="52" spans="1:13" ht="35.25" customHeight="1" hidden="1">
      <c r="A52" s="45"/>
      <c r="B52" s="45"/>
      <c r="C52" s="45"/>
      <c r="D52" s="45"/>
      <c r="E52" s="45"/>
      <c r="F52" s="45"/>
      <c r="G52" s="45"/>
      <c r="H52" s="45"/>
      <c r="I52" s="45"/>
      <c r="J52" s="45"/>
      <c r="K52" s="45"/>
      <c r="L52" s="45"/>
      <c r="M52" s="45"/>
    </row>
    <row r="53" spans="1:13" ht="12.75" hidden="1">
      <c r="A53" s="45"/>
      <c r="B53" s="45"/>
      <c r="C53" s="45"/>
      <c r="D53" s="45"/>
      <c r="E53" s="45"/>
      <c r="F53" s="45"/>
      <c r="G53" s="45"/>
      <c r="H53" s="45"/>
      <c r="I53" s="45"/>
      <c r="J53" s="45"/>
      <c r="K53" s="45"/>
      <c r="L53" s="45"/>
      <c r="M53" s="45"/>
    </row>
    <row r="54" spans="1:13" s="49" customFormat="1" ht="14.25" hidden="1">
      <c r="A54" s="46" t="s">
        <v>80</v>
      </c>
      <c r="B54" s="46"/>
      <c r="C54" s="45"/>
      <c r="D54" s="45"/>
      <c r="E54" s="47" t="s">
        <v>73</v>
      </c>
      <c r="F54" s="47"/>
      <c r="G54" s="47"/>
      <c r="H54" s="58" t="s">
        <v>81</v>
      </c>
      <c r="I54" s="47"/>
      <c r="J54" s="47"/>
      <c r="K54" s="45"/>
      <c r="L54" s="45"/>
      <c r="M54" s="45"/>
    </row>
    <row r="55" spans="1:13" s="53" customFormat="1" ht="15" customHeight="1" hidden="1">
      <c r="A55" s="50" t="s">
        <v>75</v>
      </c>
      <c r="B55" s="50"/>
      <c r="C55" s="51"/>
      <c r="D55" s="51"/>
      <c r="E55" s="47" t="s">
        <v>76</v>
      </c>
      <c r="F55" s="47"/>
      <c r="G55" s="52" t="s">
        <v>77</v>
      </c>
      <c r="H55" s="52"/>
      <c r="I55" s="47"/>
      <c r="J55" s="47"/>
      <c r="K55" s="51"/>
      <c r="L55" s="51"/>
      <c r="M55" s="51"/>
    </row>
    <row r="56" spans="1:13" s="49" customFormat="1" ht="12.75" hidden="1">
      <c r="A56" s="54"/>
      <c r="B56" s="54"/>
      <c r="C56" s="45"/>
      <c r="D56" s="45"/>
      <c r="E56" s="45"/>
      <c r="F56" s="45"/>
      <c r="G56" s="45"/>
      <c r="H56" s="45"/>
      <c r="I56" s="45"/>
      <c r="J56" s="45"/>
      <c r="K56" s="45"/>
      <c r="L56" s="45"/>
      <c r="M56" s="45"/>
    </row>
    <row r="57" spans="1:13" s="49" customFormat="1" ht="13.5" customHeight="1" hidden="1">
      <c r="A57" s="55" t="s">
        <v>78</v>
      </c>
      <c r="B57" s="55"/>
      <c r="C57" s="55"/>
      <c r="D57" s="55"/>
      <c r="E57" s="56"/>
      <c r="F57" s="56"/>
      <c r="G57" s="45"/>
      <c r="H57" s="45"/>
      <c r="I57" s="45"/>
      <c r="J57" s="45"/>
      <c r="K57" s="45"/>
      <c r="L57" s="45"/>
      <c r="M57" s="45"/>
    </row>
    <row r="58" ht="14.25"/>
    <row r="59" ht="14.25"/>
  </sheetData>
  <sheetProtection selectLockedCells="1" selectUnlockedCells="1"/>
  <mergeCells count="7">
    <mergeCell ref="A1:M1"/>
    <mergeCell ref="A44:B44"/>
    <mergeCell ref="G47:H47"/>
    <mergeCell ref="G48:H48"/>
    <mergeCell ref="A50:D50"/>
    <mergeCell ref="G55:H55"/>
    <mergeCell ref="A57:D57"/>
  </mergeCells>
  <printOptions/>
  <pageMargins left="0.3402777777777778" right="0.32013888888888886" top="0.7902777777777777" bottom="0.21666666666666667" header="0.5118055555555555" footer="0.5118055555555555"/>
  <pageSetup horizontalDpi="300" verticalDpi="300" orientation="landscape" paperSize="9" scale="63"/>
</worksheet>
</file>

<file path=xl/worksheets/sheet20.xml><?xml version="1.0" encoding="utf-8"?>
<worksheet xmlns="http://schemas.openxmlformats.org/spreadsheetml/2006/main" xmlns:r="http://schemas.openxmlformats.org/officeDocument/2006/relationships">
  <sheetPr codeName="Лист20">
    <pageSetUpPr fitToPage="1"/>
  </sheetPr>
  <dimension ref="A1:K53"/>
  <sheetViews>
    <sheetView zoomScale="85" zoomScaleNormal="85" workbookViewId="0" topLeftCell="A43">
      <selection activeCell="G47" sqref="G47"/>
    </sheetView>
  </sheetViews>
  <sheetFormatPr defaultColWidth="9.140625" defaultRowHeight="12.75"/>
  <cols>
    <col min="1" max="1" width="4.28125" style="99" customWidth="1"/>
    <col min="2" max="2" width="38.7109375" style="99" customWidth="1"/>
    <col min="3" max="3" width="17.140625" style="99" customWidth="1"/>
    <col min="4" max="4" width="17.00390625" style="99" customWidth="1"/>
    <col min="5" max="6" width="17.28125" style="99" customWidth="1"/>
    <col min="7" max="7" width="15.7109375" style="99" customWidth="1"/>
    <col min="8" max="16384" width="9.140625" style="99" customWidth="1"/>
  </cols>
  <sheetData>
    <row r="1" spans="1:8" ht="18.75" customHeight="1">
      <c r="A1" s="457">
        <f>CONCATENATE("4.8. Загальна характеристика ліцензіата  ",'Титульна сторінка'!B4)</f>
        <v>0</v>
      </c>
      <c r="B1" s="457"/>
      <c r="C1" s="457"/>
      <c r="D1" s="457"/>
      <c r="E1" s="457"/>
      <c r="F1" s="457"/>
      <c r="G1" s="457"/>
      <c r="H1" s="92"/>
    </row>
    <row r="2" spans="1:8" ht="20.25" customHeight="1">
      <c r="A2" s="458" t="s">
        <v>1761</v>
      </c>
      <c r="B2" s="458"/>
      <c r="C2" s="458"/>
      <c r="D2" s="458"/>
      <c r="E2" s="458"/>
      <c r="F2" s="458"/>
      <c r="G2" s="458"/>
      <c r="H2" s="92"/>
    </row>
    <row r="3" spans="1:8" ht="15" customHeight="1">
      <c r="A3" s="86" t="s">
        <v>8</v>
      </c>
      <c r="B3" s="86" t="s">
        <v>1762</v>
      </c>
      <c r="C3" s="86" t="s">
        <v>1763</v>
      </c>
      <c r="D3" s="86"/>
      <c r="E3" s="86"/>
      <c r="F3" s="86"/>
      <c r="G3" s="86"/>
      <c r="H3" s="459"/>
    </row>
    <row r="4" spans="1:8" ht="13.5" customHeight="1">
      <c r="A4" s="86"/>
      <c r="B4" s="86"/>
      <c r="C4" s="87">
        <v>2011</v>
      </c>
      <c r="D4" s="87">
        <v>2012</v>
      </c>
      <c r="E4" s="87">
        <v>2013</v>
      </c>
      <c r="F4" s="87">
        <v>2014</v>
      </c>
      <c r="G4" s="87">
        <v>2015</v>
      </c>
      <c r="H4" s="459"/>
    </row>
    <row r="5" spans="1:8" ht="37.5" customHeight="1">
      <c r="A5" s="86">
        <v>1</v>
      </c>
      <c r="B5" s="125" t="s">
        <v>1764</v>
      </c>
      <c r="C5" s="460">
        <v>28500</v>
      </c>
      <c r="D5" s="460">
        <v>28500</v>
      </c>
      <c r="E5" s="460">
        <v>28500</v>
      </c>
      <c r="F5" s="460">
        <v>28500</v>
      </c>
      <c r="G5" s="460">
        <v>28500</v>
      </c>
      <c r="H5" s="459"/>
    </row>
    <row r="6" spans="1:8" ht="31.5">
      <c r="A6" s="86">
        <v>2</v>
      </c>
      <c r="B6" s="125" t="s">
        <v>1765</v>
      </c>
      <c r="C6" s="461">
        <v>497947</v>
      </c>
      <c r="D6" s="114">
        <v>498199</v>
      </c>
      <c r="E6" s="114">
        <v>499930</v>
      </c>
      <c r="F6" s="114">
        <v>500700</v>
      </c>
      <c r="G6" s="114">
        <v>502000</v>
      </c>
      <c r="H6" s="459"/>
    </row>
    <row r="7" spans="1:8" ht="19.5" customHeight="1">
      <c r="A7" s="86"/>
      <c r="B7" s="462" t="s">
        <v>1766</v>
      </c>
      <c r="C7" s="461">
        <v>497847</v>
      </c>
      <c r="D7" s="114">
        <v>498084</v>
      </c>
      <c r="E7" s="114">
        <v>499811</v>
      </c>
      <c r="F7" s="114">
        <v>500580</v>
      </c>
      <c r="G7" s="114">
        <v>501944</v>
      </c>
      <c r="H7" s="459"/>
    </row>
    <row r="8" spans="1:8" ht="17.25">
      <c r="A8" s="86"/>
      <c r="B8" s="463" t="s">
        <v>1767</v>
      </c>
      <c r="C8" s="461">
        <v>485841</v>
      </c>
      <c r="D8" s="114">
        <v>486043</v>
      </c>
      <c r="E8" s="114">
        <v>487400</v>
      </c>
      <c r="F8" s="114">
        <v>488200</v>
      </c>
      <c r="G8" s="114">
        <v>489300</v>
      </c>
      <c r="H8" s="459"/>
    </row>
    <row r="9" spans="1:8" ht="31.5">
      <c r="A9" s="86">
        <v>3</v>
      </c>
      <c r="B9" s="125" t="s">
        <v>1768</v>
      </c>
      <c r="C9" s="464">
        <f>SUM(C10,C15)</f>
        <v>27479.716</v>
      </c>
      <c r="D9" s="464">
        <f>SUM(D10,D15)</f>
        <v>27283.208</v>
      </c>
      <c r="E9" s="465">
        <f>SUM(E10,E15)</f>
        <v>26995.728000000003</v>
      </c>
      <c r="F9" s="466">
        <f>F10+F15</f>
        <v>26973.206</v>
      </c>
      <c r="G9" s="466">
        <f>G10+G15</f>
        <v>26973.206</v>
      </c>
      <c r="H9" s="459"/>
    </row>
    <row r="10" spans="1:8" ht="17.25">
      <c r="A10" s="86"/>
      <c r="B10" s="462" t="s">
        <v>1769</v>
      </c>
      <c r="C10" s="464">
        <f>SUM(C11:C14)</f>
        <v>26427.478</v>
      </c>
      <c r="D10" s="464">
        <f>SUM(D11:D14)</f>
        <v>26218.748</v>
      </c>
      <c r="E10" s="465">
        <f>SUM(E11:E14)</f>
        <v>25943.488</v>
      </c>
      <c r="F10" s="464">
        <f>SUM(F11:F14)</f>
        <v>25895.748</v>
      </c>
      <c r="G10" s="464">
        <f>SUM(G11:G14)</f>
        <v>25895.748</v>
      </c>
      <c r="H10" s="459"/>
    </row>
    <row r="11" spans="1:8" ht="17.25">
      <c r="A11" s="86"/>
      <c r="B11" s="463" t="s">
        <v>198</v>
      </c>
      <c r="C11" s="467">
        <v>1100.32</v>
      </c>
      <c r="D11" s="467">
        <v>1100.32</v>
      </c>
      <c r="E11" s="468">
        <v>1100.32</v>
      </c>
      <c r="F11" s="467">
        <v>1100.32</v>
      </c>
      <c r="G11" s="467">
        <v>1100.32</v>
      </c>
      <c r="H11" s="459"/>
    </row>
    <row r="12" spans="1:11" ht="17.25">
      <c r="A12" s="86"/>
      <c r="B12" s="463" t="s">
        <v>1770</v>
      </c>
      <c r="C12" s="467">
        <v>4440.328</v>
      </c>
      <c r="D12" s="467">
        <v>4440.328</v>
      </c>
      <c r="E12" s="468">
        <v>4440.328</v>
      </c>
      <c r="F12" s="467">
        <v>4440.328</v>
      </c>
      <c r="G12" s="467">
        <v>4440.328</v>
      </c>
      <c r="H12" s="459"/>
      <c r="J12" s="469"/>
      <c r="K12" s="469"/>
    </row>
    <row r="13" spans="1:8" ht="17.25">
      <c r="A13" s="86"/>
      <c r="B13" s="463" t="s">
        <v>1771</v>
      </c>
      <c r="C13" s="467">
        <v>9586.4</v>
      </c>
      <c r="D13" s="467">
        <v>9431.6</v>
      </c>
      <c r="E13" s="468">
        <v>9377.25</v>
      </c>
      <c r="F13" s="466">
        <v>9351</v>
      </c>
      <c r="G13" s="466">
        <v>9351</v>
      </c>
      <c r="H13" s="459"/>
    </row>
    <row r="14" spans="1:10" ht="17.25">
      <c r="A14" s="86"/>
      <c r="B14" s="463" t="s">
        <v>1772</v>
      </c>
      <c r="C14" s="467">
        <v>11300.43</v>
      </c>
      <c r="D14" s="467">
        <v>11246.5</v>
      </c>
      <c r="E14" s="468">
        <v>11025.59</v>
      </c>
      <c r="F14" s="466">
        <v>11004.1</v>
      </c>
      <c r="G14" s="466">
        <v>11004.1</v>
      </c>
      <c r="H14" s="470"/>
      <c r="I14" s="469"/>
      <c r="J14" s="469"/>
    </row>
    <row r="15" spans="1:8" ht="17.25">
      <c r="A15" s="86"/>
      <c r="B15" s="462" t="s">
        <v>1773</v>
      </c>
      <c r="C15" s="471">
        <f>SUM(C16:C19)</f>
        <v>1052.2379999999998</v>
      </c>
      <c r="D15" s="471">
        <f>SUM(D16:D19)</f>
        <v>1064.46</v>
      </c>
      <c r="E15" s="472">
        <v>1052.24</v>
      </c>
      <c r="F15" s="473">
        <f>F16+F17+F18+F19</f>
        <v>1077.4579999999999</v>
      </c>
      <c r="G15" s="473">
        <f>G16+G17+G18+G19</f>
        <v>1077.4579999999999</v>
      </c>
      <c r="H15" s="459"/>
    </row>
    <row r="16" spans="1:8" ht="17.25">
      <c r="A16" s="86"/>
      <c r="B16" s="463" t="s">
        <v>198</v>
      </c>
      <c r="C16" s="471">
        <v>0</v>
      </c>
      <c r="D16" s="471">
        <v>0</v>
      </c>
      <c r="E16" s="471">
        <v>0</v>
      </c>
      <c r="F16" s="471">
        <v>0</v>
      </c>
      <c r="G16" s="471">
        <v>0</v>
      </c>
      <c r="H16" s="459"/>
    </row>
    <row r="17" spans="1:8" ht="17.25">
      <c r="A17" s="86"/>
      <c r="B17" s="463" t="s">
        <v>1770</v>
      </c>
      <c r="C17" s="471">
        <v>35.627</v>
      </c>
      <c r="D17" s="471">
        <v>35.63</v>
      </c>
      <c r="E17" s="471">
        <v>35.627</v>
      </c>
      <c r="F17" s="471">
        <v>35.627</v>
      </c>
      <c r="G17" s="471">
        <v>35.627</v>
      </c>
      <c r="H17" s="459"/>
    </row>
    <row r="18" spans="1:8" ht="17.25">
      <c r="A18" s="86"/>
      <c r="B18" s="463" t="s">
        <v>1771</v>
      </c>
      <c r="C18" s="471">
        <v>563.562</v>
      </c>
      <c r="D18" s="471">
        <v>571.49</v>
      </c>
      <c r="E18" s="471">
        <v>579.501</v>
      </c>
      <c r="F18" s="471">
        <v>579.501</v>
      </c>
      <c r="G18" s="471">
        <v>579.501</v>
      </c>
      <c r="H18" s="459"/>
    </row>
    <row r="19" spans="1:8" ht="17.25">
      <c r="A19" s="86"/>
      <c r="B19" s="463" t="s">
        <v>1772</v>
      </c>
      <c r="C19" s="471">
        <v>453.049</v>
      </c>
      <c r="D19" s="471">
        <v>457.34</v>
      </c>
      <c r="E19" s="471">
        <v>462.33</v>
      </c>
      <c r="F19" s="471">
        <v>462.33</v>
      </c>
      <c r="G19" s="471">
        <v>462.33</v>
      </c>
      <c r="H19" s="459"/>
    </row>
    <row r="20" spans="1:8" ht="31.5">
      <c r="A20" s="86">
        <v>4</v>
      </c>
      <c r="B20" s="125" t="s">
        <v>1774</v>
      </c>
      <c r="C20" s="464">
        <v>3667.3</v>
      </c>
      <c r="D20" s="464">
        <v>3674.4</v>
      </c>
      <c r="E20" s="464">
        <v>2688.481</v>
      </c>
      <c r="F20" s="464">
        <v>2688.481</v>
      </c>
      <c r="G20" s="464">
        <v>2688.481</v>
      </c>
      <c r="H20" s="459"/>
    </row>
    <row r="21" spans="1:8" ht="17.25">
      <c r="A21" s="86"/>
      <c r="B21" s="463" t="s">
        <v>198</v>
      </c>
      <c r="C21" s="467">
        <v>1281</v>
      </c>
      <c r="D21" s="467">
        <v>1281</v>
      </c>
      <c r="E21" s="474">
        <v>1321</v>
      </c>
      <c r="F21" s="464">
        <v>1321</v>
      </c>
      <c r="G21" s="464">
        <v>1321</v>
      </c>
      <c r="H21" s="459"/>
    </row>
    <row r="22" spans="1:8" ht="17.25">
      <c r="A22" s="86"/>
      <c r="B22" s="463" t="s">
        <v>1770</v>
      </c>
      <c r="C22" s="467">
        <v>1352.8</v>
      </c>
      <c r="D22" s="467">
        <v>1346.4</v>
      </c>
      <c r="E22" s="474">
        <v>1349.9</v>
      </c>
      <c r="F22" s="464">
        <v>1349.9</v>
      </c>
      <c r="G22" s="464">
        <v>1349.9</v>
      </c>
      <c r="H22" s="459"/>
    </row>
    <row r="23" spans="1:8" ht="17.25">
      <c r="A23" s="86"/>
      <c r="B23" s="463" t="s">
        <v>1771</v>
      </c>
      <c r="C23" s="467">
        <v>1033.5</v>
      </c>
      <c r="D23" s="466">
        <v>1047</v>
      </c>
      <c r="E23" s="474">
        <v>1066.9</v>
      </c>
      <c r="F23" s="464">
        <v>1070.31</v>
      </c>
      <c r="G23" s="464">
        <v>1070.31</v>
      </c>
      <c r="H23" s="459"/>
    </row>
    <row r="24" spans="1:8" ht="30" customHeight="1">
      <c r="A24" s="86">
        <v>5</v>
      </c>
      <c r="B24" s="125" t="s">
        <v>1775</v>
      </c>
      <c r="C24" s="475">
        <v>3004</v>
      </c>
      <c r="D24" s="475">
        <v>3034</v>
      </c>
      <c r="E24" s="475">
        <v>2967</v>
      </c>
      <c r="F24" s="475">
        <v>2818</v>
      </c>
      <c r="G24" s="475">
        <v>2818</v>
      </c>
      <c r="H24" s="459"/>
    </row>
    <row r="25" spans="1:8" ht="17.25" customHeight="1">
      <c r="A25" s="86"/>
      <c r="B25" s="462" t="s">
        <v>1776</v>
      </c>
      <c r="C25" s="476">
        <v>2568</v>
      </c>
      <c r="D25" s="476">
        <v>2594</v>
      </c>
      <c r="E25" s="475">
        <v>2537</v>
      </c>
      <c r="F25" s="475">
        <v>2409</v>
      </c>
      <c r="G25" s="475">
        <v>2409</v>
      </c>
      <c r="H25" s="459"/>
    </row>
    <row r="26" spans="1:8" ht="17.25">
      <c r="A26" s="86">
        <v>6</v>
      </c>
      <c r="B26" s="125" t="s">
        <v>1777</v>
      </c>
      <c r="C26" s="476">
        <v>3146</v>
      </c>
      <c r="D26" s="477">
        <v>3146</v>
      </c>
      <c r="E26" s="475">
        <v>3146</v>
      </c>
      <c r="F26" s="475">
        <v>3146</v>
      </c>
      <c r="G26" s="475">
        <v>3146</v>
      </c>
      <c r="H26" s="459"/>
    </row>
    <row r="27" spans="1:8" ht="31.5" customHeight="1">
      <c r="A27" s="86">
        <v>7</v>
      </c>
      <c r="B27" s="125" t="s">
        <v>1778</v>
      </c>
      <c r="C27" s="478">
        <v>3022</v>
      </c>
      <c r="D27" s="478">
        <v>3505</v>
      </c>
      <c r="E27" s="478">
        <v>3750</v>
      </c>
      <c r="F27" s="478">
        <v>4492.068843151171</v>
      </c>
      <c r="G27" s="478">
        <v>4492.068843151171</v>
      </c>
      <c r="H27" s="459"/>
    </row>
    <row r="28" spans="1:8" ht="34.5" customHeight="1">
      <c r="A28" s="86">
        <v>8</v>
      </c>
      <c r="B28" s="125" t="s">
        <v>1779</v>
      </c>
      <c r="C28" s="479"/>
      <c r="D28" s="479"/>
      <c r="E28" s="480"/>
      <c r="F28" s="479"/>
      <c r="G28" s="479"/>
      <c r="H28" s="459"/>
    </row>
    <row r="29" spans="1:8" ht="17.25">
      <c r="A29" s="86"/>
      <c r="B29" s="462" t="s">
        <v>1780</v>
      </c>
      <c r="C29" s="481">
        <v>2089.663</v>
      </c>
      <c r="D29" s="481">
        <v>2161.471</v>
      </c>
      <c r="E29" s="482">
        <v>2236</v>
      </c>
      <c r="F29" s="481">
        <v>2325.015</v>
      </c>
      <c r="G29" s="481">
        <v>2352.872</v>
      </c>
      <c r="H29" s="459"/>
    </row>
    <row r="30" spans="1:8" ht="17.25">
      <c r="A30" s="86"/>
      <c r="B30" s="462" t="s">
        <v>1781</v>
      </c>
      <c r="C30" s="481">
        <v>2167.628</v>
      </c>
      <c r="D30" s="481">
        <v>2259.649</v>
      </c>
      <c r="E30" s="482">
        <v>2359.568</v>
      </c>
      <c r="F30" s="481">
        <v>2353.453</v>
      </c>
      <c r="G30" s="481">
        <v>2332.123</v>
      </c>
      <c r="H30" s="459"/>
    </row>
    <row r="31" spans="1:8" ht="31.5">
      <c r="A31" s="86">
        <v>9</v>
      </c>
      <c r="B31" s="125" t="s">
        <v>1782</v>
      </c>
      <c r="C31" s="483">
        <v>211288</v>
      </c>
      <c r="D31" s="483">
        <v>241451</v>
      </c>
      <c r="E31" s="484">
        <v>272666</v>
      </c>
      <c r="F31" s="483">
        <v>271842</v>
      </c>
      <c r="G31" s="483">
        <v>247493</v>
      </c>
      <c r="H31" s="459"/>
    </row>
    <row r="32" spans="1:8" ht="32.25" customHeight="1">
      <c r="A32" s="86">
        <v>10</v>
      </c>
      <c r="B32" s="125" t="s">
        <v>1783</v>
      </c>
      <c r="C32" s="483">
        <v>181783</v>
      </c>
      <c r="D32" s="483">
        <v>221624</v>
      </c>
      <c r="E32" s="484">
        <v>248247</v>
      </c>
      <c r="F32" s="483">
        <v>305693</v>
      </c>
      <c r="G32" s="483">
        <v>243340</v>
      </c>
      <c r="H32" s="459"/>
    </row>
    <row r="33" spans="1:8" ht="30.75" customHeight="1">
      <c r="A33" s="86">
        <v>11</v>
      </c>
      <c r="B33" s="125" t="s">
        <v>1784</v>
      </c>
      <c r="C33" s="485"/>
      <c r="D33" s="486"/>
      <c r="E33" s="487"/>
      <c r="F33" s="486"/>
      <c r="G33" s="486"/>
      <c r="H33" s="459"/>
    </row>
    <row r="34" spans="1:8" ht="17.25">
      <c r="A34" s="86"/>
      <c r="B34" s="462" t="s">
        <v>1785</v>
      </c>
      <c r="C34" s="481">
        <v>2043.527</v>
      </c>
      <c r="D34" s="481">
        <v>2161.471</v>
      </c>
      <c r="E34" s="482">
        <v>2236</v>
      </c>
      <c r="F34" s="481">
        <v>2320.015</v>
      </c>
      <c r="G34" s="481">
        <v>2352.872</v>
      </c>
      <c r="H34" s="459"/>
    </row>
    <row r="35" spans="1:8" ht="17.25">
      <c r="A35" s="86"/>
      <c r="B35" s="462" t="s">
        <v>1781</v>
      </c>
      <c r="C35" s="481">
        <v>2149.222</v>
      </c>
      <c r="D35" s="481">
        <v>2259.649</v>
      </c>
      <c r="E35" s="482">
        <v>2354.547</v>
      </c>
      <c r="F35" s="481">
        <v>2346.664</v>
      </c>
      <c r="G35" s="481">
        <v>2324.635</v>
      </c>
      <c r="H35" s="459"/>
    </row>
    <row r="36" spans="1:8" ht="32.25" customHeight="1">
      <c r="A36" s="86">
        <v>12</v>
      </c>
      <c r="B36" s="125" t="s">
        <v>1786</v>
      </c>
      <c r="C36" s="483">
        <v>37854</v>
      </c>
      <c r="D36" s="483">
        <v>48219</v>
      </c>
      <c r="E36" s="484">
        <v>57489</v>
      </c>
      <c r="F36" s="483">
        <v>58653</v>
      </c>
      <c r="G36" s="483">
        <v>57099</v>
      </c>
      <c r="H36" s="459"/>
    </row>
    <row r="37" spans="1:8" ht="30.75" customHeight="1">
      <c r="A37" s="86">
        <v>13</v>
      </c>
      <c r="B37" s="125" t="s">
        <v>1787</v>
      </c>
      <c r="C37" s="483">
        <v>36105</v>
      </c>
      <c r="D37" s="483">
        <v>43065</v>
      </c>
      <c r="E37" s="484">
        <v>50738</v>
      </c>
      <c r="F37" s="483">
        <v>54876</v>
      </c>
      <c r="G37" s="483">
        <v>55884</v>
      </c>
      <c r="H37" s="459"/>
    </row>
    <row r="38" spans="1:8" ht="17.25">
      <c r="A38" s="86">
        <v>14</v>
      </c>
      <c r="B38" s="125" t="s">
        <v>1788</v>
      </c>
      <c r="C38" s="485"/>
      <c r="D38" s="486"/>
      <c r="E38" s="487"/>
      <c r="F38" s="486"/>
      <c r="G38" s="486"/>
      <c r="H38" s="459"/>
    </row>
    <row r="39" spans="1:8" ht="17.25">
      <c r="A39" s="86"/>
      <c r="B39" s="462" t="s">
        <v>1789</v>
      </c>
      <c r="C39" s="483">
        <v>29505</v>
      </c>
      <c r="D39" s="483">
        <f>D31-D32</f>
        <v>19827</v>
      </c>
      <c r="E39" s="484">
        <f>E31-E32</f>
        <v>24419</v>
      </c>
      <c r="F39" s="483">
        <f>F31-F32</f>
        <v>-33851</v>
      </c>
      <c r="G39" s="483">
        <v>4153</v>
      </c>
      <c r="H39" s="459"/>
    </row>
    <row r="40" spans="1:8" ht="15.75" customHeight="1">
      <c r="A40" s="86"/>
      <c r="B40" s="462" t="s">
        <v>1790</v>
      </c>
      <c r="C40" s="483">
        <v>1749</v>
      </c>
      <c r="D40" s="483">
        <f>D36-D37</f>
        <v>5154</v>
      </c>
      <c r="E40" s="484">
        <f>E36-E37</f>
        <v>6751</v>
      </c>
      <c r="F40" s="483">
        <f>F36-F37</f>
        <v>3777</v>
      </c>
      <c r="G40" s="483">
        <v>1215</v>
      </c>
      <c r="H40" s="459"/>
    </row>
    <row r="41" spans="1:8" ht="15.75" customHeight="1">
      <c r="A41" s="86">
        <v>15</v>
      </c>
      <c r="B41" s="125" t="s">
        <v>1791</v>
      </c>
      <c r="C41" s="467" t="s">
        <v>137</v>
      </c>
      <c r="D41" s="467" t="s">
        <v>137</v>
      </c>
      <c r="E41" s="468" t="s">
        <v>137</v>
      </c>
      <c r="F41" s="466" t="s">
        <v>137</v>
      </c>
      <c r="G41" s="466" t="s">
        <v>137</v>
      </c>
      <c r="H41" s="459"/>
    </row>
    <row r="42" spans="1:8" ht="17.25" customHeight="1">
      <c r="A42" s="86">
        <v>16</v>
      </c>
      <c r="B42" s="125" t="s">
        <v>1792</v>
      </c>
      <c r="C42" s="467" t="s">
        <v>137</v>
      </c>
      <c r="D42" s="467" t="s">
        <v>137</v>
      </c>
      <c r="E42" s="468" t="s">
        <v>137</v>
      </c>
      <c r="F42" s="466" t="s">
        <v>137</v>
      </c>
      <c r="G42" s="466" t="s">
        <v>137</v>
      </c>
      <c r="H42" s="459"/>
    </row>
    <row r="43" spans="1:8" ht="30.75" customHeight="1">
      <c r="A43" s="86">
        <v>17</v>
      </c>
      <c r="B43" s="125" t="s">
        <v>1793</v>
      </c>
      <c r="C43" s="488" t="s">
        <v>137</v>
      </c>
      <c r="D43" s="488" t="s">
        <v>137</v>
      </c>
      <c r="E43" s="489" t="s">
        <v>137</v>
      </c>
      <c r="F43" s="466" t="s">
        <v>137</v>
      </c>
      <c r="G43" s="466" t="s">
        <v>137</v>
      </c>
      <c r="H43" s="459"/>
    </row>
    <row r="44" spans="1:8" ht="30" customHeight="1">
      <c r="A44" s="86">
        <v>18</v>
      </c>
      <c r="B44" s="125" t="s">
        <v>1794</v>
      </c>
      <c r="C44" s="490">
        <v>17.8</v>
      </c>
      <c r="D44" s="491">
        <v>17.84</v>
      </c>
      <c r="E44" s="492">
        <v>17.7</v>
      </c>
      <c r="F44" s="492">
        <v>17.54</v>
      </c>
      <c r="G44" s="493">
        <v>17.87</v>
      </c>
      <c r="H44" s="459"/>
    </row>
    <row r="45" spans="1:8" ht="15.75" customHeight="1">
      <c r="A45" s="86">
        <v>19</v>
      </c>
      <c r="B45" s="125" t="s">
        <v>1795</v>
      </c>
      <c r="C45" s="494">
        <v>-1.39</v>
      </c>
      <c r="D45" s="495">
        <v>-1.57</v>
      </c>
      <c r="E45" s="491">
        <v>-1.32</v>
      </c>
      <c r="F45" s="491">
        <v>-2.19</v>
      </c>
      <c r="G45" s="493">
        <v>-2.04</v>
      </c>
      <c r="H45" s="459"/>
    </row>
    <row r="46" spans="1:8" ht="30" customHeight="1">
      <c r="A46" s="86">
        <v>20</v>
      </c>
      <c r="B46" s="125" t="s">
        <v>1796</v>
      </c>
      <c r="C46" s="496">
        <f>SUM(C47:C50)</f>
        <v>113977.14600000001</v>
      </c>
      <c r="D46" s="496">
        <f>SUM(D47:D50)</f>
        <v>114594</v>
      </c>
      <c r="E46" s="496">
        <f>SUM(E47:E50)</f>
        <v>116522</v>
      </c>
      <c r="F46" s="496">
        <f>SUM(F47:F50)</f>
        <v>102990</v>
      </c>
      <c r="G46" s="497">
        <f>SUM(G47:G50)</f>
        <v>100220</v>
      </c>
      <c r="H46" s="459"/>
    </row>
    <row r="47" spans="1:8" ht="14.25" customHeight="1">
      <c r="A47" s="86"/>
      <c r="B47" s="125" t="s">
        <v>1797</v>
      </c>
      <c r="C47" s="498">
        <v>37479.07</v>
      </c>
      <c r="D47" s="476">
        <v>36787</v>
      </c>
      <c r="E47" s="499">
        <v>37310</v>
      </c>
      <c r="F47" s="499">
        <v>37190</v>
      </c>
      <c r="G47" s="500">
        <v>36890</v>
      </c>
      <c r="H47" s="459"/>
    </row>
    <row r="48" spans="1:8" ht="14.25" customHeight="1">
      <c r="A48" s="86"/>
      <c r="B48" s="125" t="s">
        <v>1798</v>
      </c>
      <c r="C48" s="498">
        <v>57656.98</v>
      </c>
      <c r="D48" s="476">
        <v>58799</v>
      </c>
      <c r="E48" s="499">
        <v>58940</v>
      </c>
      <c r="F48" s="499">
        <v>44980</v>
      </c>
      <c r="G48" s="500">
        <v>42350</v>
      </c>
      <c r="H48" s="459"/>
    </row>
    <row r="49" spans="1:8" ht="14.25" customHeight="1">
      <c r="A49" s="86"/>
      <c r="B49" s="125" t="s">
        <v>1799</v>
      </c>
      <c r="C49" s="498">
        <v>0</v>
      </c>
      <c r="D49" s="476">
        <v>0</v>
      </c>
      <c r="E49" s="499">
        <v>0</v>
      </c>
      <c r="F49" s="499">
        <v>0</v>
      </c>
      <c r="G49" s="500">
        <v>0</v>
      </c>
      <c r="H49" s="459"/>
    </row>
    <row r="50" spans="1:8" ht="14.25" customHeight="1">
      <c r="A50" s="86"/>
      <c r="B50" s="125" t="s">
        <v>1800</v>
      </c>
      <c r="C50" s="498">
        <v>18841.096</v>
      </c>
      <c r="D50" s="476">
        <v>19008</v>
      </c>
      <c r="E50" s="499">
        <v>20272</v>
      </c>
      <c r="F50" s="499">
        <v>20820</v>
      </c>
      <c r="G50" s="500">
        <v>20980</v>
      </c>
      <c r="H50" s="459"/>
    </row>
    <row r="51" spans="1:8" ht="20.25" customHeight="1">
      <c r="A51" s="501"/>
      <c r="B51" s="459"/>
      <c r="C51" s="502"/>
      <c r="D51" s="503"/>
      <c r="E51" s="504"/>
      <c r="F51" s="504"/>
      <c r="G51" s="459"/>
      <c r="H51" s="459"/>
    </row>
    <row r="52" spans="1:8" ht="15.75" customHeight="1">
      <c r="A52" s="505" t="s">
        <v>1801</v>
      </c>
      <c r="B52" s="505"/>
      <c r="C52" s="505"/>
      <c r="D52" s="505"/>
      <c r="E52" s="505"/>
      <c r="F52" s="505"/>
      <c r="G52" s="505"/>
      <c r="H52" s="505"/>
    </row>
    <row r="53" spans="1:8" ht="15">
      <c r="A53" s="505" t="s">
        <v>1802</v>
      </c>
      <c r="B53" s="505"/>
      <c r="C53" s="505"/>
      <c r="D53" s="505"/>
      <c r="E53" s="505"/>
      <c r="F53" s="505"/>
      <c r="G53" s="505"/>
      <c r="H53" s="505"/>
    </row>
    <row r="60" ht="14.25"/>
  </sheetData>
  <sheetProtection selectLockedCells="1" selectUnlockedCells="1"/>
  <mergeCells count="15">
    <mergeCell ref="A1:G1"/>
    <mergeCell ref="A2:G2"/>
    <mergeCell ref="A3:A4"/>
    <mergeCell ref="B3:B4"/>
    <mergeCell ref="C3:G3"/>
    <mergeCell ref="A6:A8"/>
    <mergeCell ref="A9:A19"/>
    <mergeCell ref="A20:A23"/>
    <mergeCell ref="A24:A25"/>
    <mergeCell ref="A28:A30"/>
    <mergeCell ref="A33:A35"/>
    <mergeCell ref="A38:A40"/>
    <mergeCell ref="A46:A50"/>
    <mergeCell ref="A52:H52"/>
    <mergeCell ref="A53:H53"/>
  </mergeCells>
  <printOptions/>
  <pageMargins left="0.7875" right="0.19652777777777777" top="0.31527777777777777" bottom="0.3541666666666667" header="0.5118055555555555" footer="0.5118055555555555"/>
  <pageSetup fitToHeight="1" fitToWidth="1" horizontalDpi="300" verticalDpi="300" orientation="portrait" paperSize="9"/>
</worksheet>
</file>

<file path=xl/worksheets/sheet21.xml><?xml version="1.0" encoding="utf-8"?>
<worksheet xmlns="http://schemas.openxmlformats.org/spreadsheetml/2006/main" xmlns:r="http://schemas.openxmlformats.org/officeDocument/2006/relationships">
  <sheetPr codeName="Лист21">
    <tabColor indexed="43"/>
  </sheetPr>
  <dimension ref="A1:M18"/>
  <sheetViews>
    <sheetView zoomScale="85" zoomScaleNormal="85" workbookViewId="0" topLeftCell="A1">
      <selection activeCell="E11" sqref="E11"/>
    </sheetView>
  </sheetViews>
  <sheetFormatPr defaultColWidth="9.140625" defaultRowHeight="12.75"/>
  <cols>
    <col min="1" max="1" width="4.00390625" style="99" customWidth="1"/>
    <col min="2" max="2" width="32.28125" style="99" customWidth="1"/>
    <col min="3" max="3" width="15.7109375" style="99" customWidth="1"/>
    <col min="4" max="4" width="9.140625" style="99" customWidth="1"/>
    <col min="5" max="5" width="15.7109375" style="99" customWidth="1"/>
    <col min="6" max="6" width="8.7109375" style="99" customWidth="1"/>
    <col min="7" max="8" width="15.7109375" style="99" customWidth="1"/>
    <col min="9" max="9" width="17.00390625" style="99" customWidth="1"/>
    <col min="10" max="10" width="16.421875" style="99" customWidth="1"/>
    <col min="11" max="16384" width="9.140625" style="99" customWidth="1"/>
  </cols>
  <sheetData>
    <row r="1" spans="1:10" ht="25.5" customHeight="1">
      <c r="A1" s="60" t="s">
        <v>1803</v>
      </c>
      <c r="B1" s="60"/>
      <c r="C1" s="60"/>
      <c r="D1" s="60"/>
      <c r="E1" s="60"/>
      <c r="F1" s="60"/>
      <c r="G1" s="60"/>
      <c r="H1" s="60"/>
      <c r="I1" s="60"/>
      <c r="J1" s="60"/>
    </row>
    <row r="2" spans="1:10" ht="15.75" customHeight="1">
      <c r="A2" s="86" t="s">
        <v>8</v>
      </c>
      <c r="B2" s="124" t="s">
        <v>1804</v>
      </c>
      <c r="C2" s="96" t="s">
        <v>1805</v>
      </c>
      <c r="D2" s="96"/>
      <c r="E2" s="124" t="s">
        <v>1806</v>
      </c>
      <c r="F2" s="124"/>
      <c r="G2" s="124"/>
      <c r="H2" s="124"/>
      <c r="I2" s="124"/>
      <c r="J2" s="124"/>
    </row>
    <row r="3" spans="1:10" ht="30.75" customHeight="1">
      <c r="A3" s="86"/>
      <c r="B3" s="124"/>
      <c r="C3" s="96"/>
      <c r="D3" s="96"/>
      <c r="E3" s="506">
        <v>2016</v>
      </c>
      <c r="F3" s="506"/>
      <c r="G3" s="96">
        <v>2017</v>
      </c>
      <c r="H3" s="96">
        <v>2018</v>
      </c>
      <c r="I3" s="96">
        <v>2019</v>
      </c>
      <c r="J3" s="96">
        <v>2020</v>
      </c>
    </row>
    <row r="4" spans="1:10" ht="22.5" customHeight="1">
      <c r="A4" s="86"/>
      <c r="B4" s="124"/>
      <c r="C4" s="124" t="s">
        <v>1807</v>
      </c>
      <c r="D4" s="124" t="s">
        <v>1168</v>
      </c>
      <c r="E4" s="124" t="s">
        <v>1807</v>
      </c>
      <c r="F4" s="124" t="s">
        <v>1168</v>
      </c>
      <c r="G4" s="124" t="s">
        <v>1807</v>
      </c>
      <c r="H4" s="124" t="s">
        <v>1807</v>
      </c>
      <c r="I4" s="124" t="s">
        <v>1807</v>
      </c>
      <c r="J4" s="86" t="s">
        <v>1807</v>
      </c>
    </row>
    <row r="5" spans="1:10" ht="45" customHeight="1">
      <c r="A5" s="86">
        <v>1</v>
      </c>
      <c r="B5" s="259" t="s">
        <v>1808</v>
      </c>
      <c r="C5" s="507">
        <f aca="true" t="shared" si="0" ref="C5:C12">E5+G5+H5+I5+J5</f>
        <v>330226.7759999999</v>
      </c>
      <c r="D5" s="508">
        <f>C5/C12</f>
        <v>0.7635549097084071</v>
      </c>
      <c r="E5" s="507">
        <f>'6. Проведення закупівлі'!F26*1.2</f>
        <v>66045.35519999998</v>
      </c>
      <c r="F5" s="508">
        <f>E5/E12</f>
        <v>0.7635549097084071</v>
      </c>
      <c r="G5" s="507">
        <f aca="true" t="shared" si="1" ref="G5:G11">E5</f>
        <v>66045.35519999998</v>
      </c>
      <c r="H5" s="507">
        <f aca="true" t="shared" si="2" ref="H5:H11">G5</f>
        <v>66045.35519999998</v>
      </c>
      <c r="I5" s="507">
        <f aca="true" t="shared" si="3" ref="I5:I11">H5</f>
        <v>66045.35519999998</v>
      </c>
      <c r="J5" s="507">
        <f aca="true" t="shared" si="4" ref="J5:J11">I5</f>
        <v>66045.35519999998</v>
      </c>
    </row>
    <row r="6" spans="1:10" ht="30" customHeight="1">
      <c r="A6" s="86">
        <v>2</v>
      </c>
      <c r="B6" s="259" t="s">
        <v>1809</v>
      </c>
      <c r="C6" s="507">
        <f t="shared" si="0"/>
        <v>23766</v>
      </c>
      <c r="D6" s="508">
        <f>C6/C12</f>
        <v>0.054952073250807525</v>
      </c>
      <c r="E6" s="507">
        <f>'6. Проведення закупівлі'!F34*1.2</f>
        <v>4753.2</v>
      </c>
      <c r="F6" s="508">
        <f>E6/E12</f>
        <v>0.054952073250807525</v>
      </c>
      <c r="G6" s="507">
        <f t="shared" si="1"/>
        <v>4753.2</v>
      </c>
      <c r="H6" s="507">
        <f t="shared" si="2"/>
        <v>4753.2</v>
      </c>
      <c r="I6" s="507">
        <f t="shared" si="3"/>
        <v>4753.2</v>
      </c>
      <c r="J6" s="507">
        <f t="shared" si="4"/>
        <v>4753.2</v>
      </c>
    </row>
    <row r="7" spans="1:10" ht="60" customHeight="1">
      <c r="A7" s="86">
        <v>3</v>
      </c>
      <c r="B7" s="259" t="s">
        <v>1810</v>
      </c>
      <c r="C7" s="507">
        <f t="shared" si="0"/>
        <v>7352.701199999998</v>
      </c>
      <c r="D7" s="508">
        <f>C7/C12</f>
        <v>0.017001017206669203</v>
      </c>
      <c r="E7" s="507">
        <f>'6. Проведення закупівлі'!F39*1.2</f>
        <v>1470.5402399999996</v>
      </c>
      <c r="F7" s="508">
        <f>E7/E12</f>
        <v>0.017001017206669203</v>
      </c>
      <c r="G7" s="507">
        <f t="shared" si="1"/>
        <v>1470.5402399999996</v>
      </c>
      <c r="H7" s="507">
        <f t="shared" si="2"/>
        <v>1470.5402399999996</v>
      </c>
      <c r="I7" s="507">
        <f t="shared" si="3"/>
        <v>1470.5402399999996</v>
      </c>
      <c r="J7" s="507">
        <f t="shared" si="4"/>
        <v>1470.5402399999996</v>
      </c>
    </row>
    <row r="8" spans="1:10" ht="30" customHeight="1">
      <c r="A8" s="86">
        <v>4</v>
      </c>
      <c r="B8" s="259" t="s">
        <v>1811</v>
      </c>
      <c r="C8" s="507">
        <f t="shared" si="0"/>
        <v>20830.920000000002</v>
      </c>
      <c r="D8" s="508">
        <f>C8/C12</f>
        <v>0.048165540760822675</v>
      </c>
      <c r="E8" s="507">
        <f>'6. Проведення закупівлі'!F52*1.2</f>
        <v>4166.184</v>
      </c>
      <c r="F8" s="508">
        <f>E8/E12</f>
        <v>0.04816554076082267</v>
      </c>
      <c r="G8" s="507">
        <f t="shared" si="1"/>
        <v>4166.184</v>
      </c>
      <c r="H8" s="507">
        <f t="shared" si="2"/>
        <v>4166.184</v>
      </c>
      <c r="I8" s="507">
        <f t="shared" si="3"/>
        <v>4166.184</v>
      </c>
      <c r="J8" s="507">
        <f t="shared" si="4"/>
        <v>4166.184</v>
      </c>
    </row>
    <row r="9" spans="1:10" ht="30" customHeight="1">
      <c r="A9" s="86">
        <v>5</v>
      </c>
      <c r="B9" s="259" t="s">
        <v>1812</v>
      </c>
      <c r="C9" s="507">
        <f t="shared" si="0"/>
        <v>12151.92</v>
      </c>
      <c r="D9" s="508">
        <f>C9/C12</f>
        <v>0.028097837161405074</v>
      </c>
      <c r="E9" s="507">
        <f>'6. Проведення закупівлі'!F61*1.2</f>
        <v>2430.384</v>
      </c>
      <c r="F9" s="508">
        <f>E9/E12</f>
        <v>0.028097837161405074</v>
      </c>
      <c r="G9" s="507">
        <f t="shared" si="1"/>
        <v>2430.384</v>
      </c>
      <c r="H9" s="507">
        <f t="shared" si="2"/>
        <v>2430.384</v>
      </c>
      <c r="I9" s="507">
        <f t="shared" si="3"/>
        <v>2430.384</v>
      </c>
      <c r="J9" s="507">
        <f t="shared" si="4"/>
        <v>2430.384</v>
      </c>
    </row>
    <row r="10" spans="1:10" ht="30" customHeight="1">
      <c r="A10" s="86">
        <v>6</v>
      </c>
      <c r="B10" s="259" t="s">
        <v>1813</v>
      </c>
      <c r="C10" s="507">
        <f t="shared" si="0"/>
        <v>29277.500000000004</v>
      </c>
      <c r="D10" s="508">
        <f>C10/C12</f>
        <v>0.06769583962806183</v>
      </c>
      <c r="E10" s="509">
        <f>'6. Проведення закупівлі'!F66*1.2</f>
        <v>5855.500000000001</v>
      </c>
      <c r="F10" s="508">
        <f>E10/E12</f>
        <v>0.06769583962806183</v>
      </c>
      <c r="G10" s="509">
        <f t="shared" si="1"/>
        <v>5855.500000000001</v>
      </c>
      <c r="H10" s="509">
        <f t="shared" si="2"/>
        <v>5855.500000000001</v>
      </c>
      <c r="I10" s="509">
        <f t="shared" si="3"/>
        <v>5855.500000000001</v>
      </c>
      <c r="J10" s="509">
        <f t="shared" si="4"/>
        <v>5855.500000000001</v>
      </c>
    </row>
    <row r="11" spans="1:10" ht="30" customHeight="1">
      <c r="A11" s="86">
        <v>7</v>
      </c>
      <c r="B11" s="259" t="s">
        <v>1814</v>
      </c>
      <c r="C11" s="507">
        <f t="shared" si="0"/>
        <v>8880.24</v>
      </c>
      <c r="D11" s="508">
        <f>C11/C12</f>
        <v>0.020533013505207063</v>
      </c>
      <c r="E11" s="509">
        <f>'6. Проведення закупівлі'!F77*1.2</f>
        <v>1776.048</v>
      </c>
      <c r="F11" s="508">
        <f>E11/E12</f>
        <v>0.020533013505207063</v>
      </c>
      <c r="G11" s="509">
        <f t="shared" si="1"/>
        <v>1776.048</v>
      </c>
      <c r="H11" s="509">
        <f t="shared" si="2"/>
        <v>1776.048</v>
      </c>
      <c r="I11" s="509">
        <f t="shared" si="3"/>
        <v>1776.048</v>
      </c>
      <c r="J11" s="509">
        <f t="shared" si="4"/>
        <v>1776.048</v>
      </c>
    </row>
    <row r="12" spans="1:10" ht="15" customHeight="1">
      <c r="A12" s="259" t="s">
        <v>70</v>
      </c>
      <c r="B12" s="259"/>
      <c r="C12" s="507">
        <f t="shared" si="0"/>
        <v>432485.95719999983</v>
      </c>
      <c r="D12" s="508">
        <f>SUM(D5:D11)</f>
        <v>1.0000002312213805</v>
      </c>
      <c r="E12" s="510">
        <f>SUM(E5:E11)-0.02</f>
        <v>86497.19143999997</v>
      </c>
      <c r="F12" s="508">
        <f>SUM(F5:F11)</f>
        <v>1.0000002312213805</v>
      </c>
      <c r="G12" s="510">
        <f>SUM(G5:G11)-0.02</f>
        <v>86497.19143999997</v>
      </c>
      <c r="H12" s="510">
        <f>SUM(H5:H11)-0.02</f>
        <v>86497.19143999997</v>
      </c>
      <c r="I12" s="510">
        <f>SUM(I5:I11)-0.02</f>
        <v>86497.19143999997</v>
      </c>
      <c r="J12" s="510">
        <f>SUM(J5:J11)-0.02</f>
        <v>86497.19143999997</v>
      </c>
    </row>
    <row r="13" spans="1:10" s="511" customFormat="1" ht="15">
      <c r="A13" s="116"/>
      <c r="B13" s="116"/>
      <c r="C13" s="116"/>
      <c r="D13" s="116"/>
      <c r="E13" s="116"/>
      <c r="F13" s="116"/>
      <c r="G13" s="116"/>
      <c r="H13" s="116"/>
      <c r="I13" s="116"/>
      <c r="J13" s="470"/>
    </row>
    <row r="14" spans="1:10" ht="15">
      <c r="A14" s="459"/>
      <c r="B14" s="459"/>
      <c r="C14" s="459"/>
      <c r="D14" s="459"/>
      <c r="E14" s="459"/>
      <c r="F14" s="459"/>
      <c r="G14" s="459"/>
      <c r="H14" s="459"/>
      <c r="I14" s="459"/>
      <c r="J14" s="459"/>
    </row>
    <row r="15" spans="1:13" s="49" customFormat="1" ht="15.75">
      <c r="A15" s="46" t="s">
        <v>72</v>
      </c>
      <c r="B15" s="46"/>
      <c r="C15" s="45"/>
      <c r="D15" s="45"/>
      <c r="E15" s="47" t="s">
        <v>73</v>
      </c>
      <c r="F15" s="47"/>
      <c r="G15" s="48" t="s">
        <v>74</v>
      </c>
      <c r="H15" s="48"/>
      <c r="I15" s="47"/>
      <c r="J15" s="47"/>
      <c r="K15" s="45"/>
      <c r="L15" s="45"/>
      <c r="M15" s="45"/>
    </row>
    <row r="16" spans="1:13" s="53" customFormat="1" ht="15" customHeight="1">
      <c r="A16" s="50" t="s">
        <v>75</v>
      </c>
      <c r="B16" s="50"/>
      <c r="C16" s="51"/>
      <c r="D16" s="51"/>
      <c r="E16" s="47" t="s">
        <v>76</v>
      </c>
      <c r="F16" s="47"/>
      <c r="G16" s="52" t="s">
        <v>77</v>
      </c>
      <c r="H16" s="52"/>
      <c r="I16" s="47"/>
      <c r="J16" s="47"/>
      <c r="K16" s="51"/>
      <c r="L16" s="51"/>
      <c r="M16" s="51"/>
    </row>
    <row r="17" spans="1:13" s="49" customFormat="1" ht="12.75">
      <c r="A17" s="54"/>
      <c r="B17" s="54"/>
      <c r="C17" s="45"/>
      <c r="D17" s="45"/>
      <c r="E17" s="45"/>
      <c r="F17" s="45"/>
      <c r="G17" s="45"/>
      <c r="H17" s="45"/>
      <c r="I17" s="45"/>
      <c r="J17" s="45"/>
      <c r="K17" s="45"/>
      <c r="L17" s="45"/>
      <c r="M17" s="45"/>
    </row>
    <row r="18" spans="1:13" s="49" customFormat="1" ht="12.75">
      <c r="A18" s="55" t="s">
        <v>78</v>
      </c>
      <c r="B18" s="55"/>
      <c r="C18" s="55"/>
      <c r="D18" s="55"/>
      <c r="E18" s="57" t="s">
        <v>79</v>
      </c>
      <c r="F18" s="56"/>
      <c r="G18" s="45"/>
      <c r="H18" s="45"/>
      <c r="I18" s="45"/>
      <c r="J18" s="45"/>
      <c r="K18" s="45"/>
      <c r="L18" s="45"/>
      <c r="M18" s="45"/>
    </row>
    <row r="20" ht="14.25"/>
  </sheetData>
  <sheetProtection selectLockedCells="1" selectUnlockedCells="1"/>
  <mergeCells count="10">
    <mergeCell ref="A1:J1"/>
    <mergeCell ref="A2:A4"/>
    <mergeCell ref="B2:B4"/>
    <mergeCell ref="C2:D3"/>
    <mergeCell ref="E2:J2"/>
    <mergeCell ref="E3:F3"/>
    <mergeCell ref="A12:B12"/>
    <mergeCell ref="G15:H15"/>
    <mergeCell ref="G16:H16"/>
    <mergeCell ref="A18:D18"/>
  </mergeCells>
  <printOptions/>
  <pageMargins left="0.6097222222222223" right="0.35" top="0.7701388888888889" bottom="1" header="0.5118055555555555" footer="0.5118055555555555"/>
  <pageSetup horizontalDpi="300" verticalDpi="300" orientation="landscape" paperSize="9" scale="92"/>
</worksheet>
</file>

<file path=xl/worksheets/sheet22.xml><?xml version="1.0" encoding="utf-8"?>
<worksheet xmlns="http://schemas.openxmlformats.org/spreadsheetml/2006/main" xmlns:r="http://schemas.openxmlformats.org/officeDocument/2006/relationships">
  <sheetPr codeName="Лист22"/>
  <dimension ref="A1:N34"/>
  <sheetViews>
    <sheetView zoomScale="85" zoomScaleNormal="85" workbookViewId="0" topLeftCell="A1">
      <selection activeCell="Q25" sqref="Q25"/>
    </sheetView>
  </sheetViews>
  <sheetFormatPr defaultColWidth="9.140625" defaultRowHeight="12.75"/>
  <cols>
    <col min="1" max="1" width="5.00390625" style="512" customWidth="1"/>
    <col min="2" max="2" width="7.7109375" style="512" customWidth="1"/>
    <col min="3" max="3" width="33.28125" style="512" customWidth="1"/>
    <col min="4" max="4" width="13.140625" style="512" customWidth="1"/>
    <col min="5" max="5" width="9.00390625" style="512" customWidth="1"/>
    <col min="6" max="6" width="11.28125" style="512" customWidth="1"/>
    <col min="7" max="7" width="10.57421875" style="512" customWidth="1"/>
    <col min="8" max="8" width="11.8515625" style="512" customWidth="1"/>
    <col min="9" max="9" width="9.00390625" style="512" customWidth="1"/>
    <col min="10" max="10" width="10.421875" style="512" customWidth="1"/>
    <col min="11" max="11" width="12.00390625" style="512" customWidth="1"/>
    <col min="12" max="12" width="12.8515625" style="512" customWidth="1"/>
    <col min="13" max="13" width="12.140625" style="512" customWidth="1"/>
    <col min="14" max="14" width="13.57421875" style="512" customWidth="1"/>
    <col min="15" max="16384" width="9.140625" style="512" customWidth="1"/>
  </cols>
  <sheetData>
    <row r="1" spans="1:14" s="513" customFormat="1" ht="19.5" customHeight="1">
      <c r="A1" s="60" t="s">
        <v>1815</v>
      </c>
      <c r="B1" s="60"/>
      <c r="C1" s="60"/>
      <c r="D1" s="60"/>
      <c r="E1" s="60"/>
      <c r="F1" s="60"/>
      <c r="G1" s="60"/>
      <c r="H1" s="60"/>
      <c r="I1" s="60"/>
      <c r="J1" s="60"/>
      <c r="K1" s="60"/>
      <c r="L1" s="60"/>
      <c r="M1" s="60"/>
      <c r="N1" s="60"/>
    </row>
    <row r="2" spans="1:14" s="513" customFormat="1" ht="15.75" customHeight="1">
      <c r="A2" s="86" t="s">
        <v>8</v>
      </c>
      <c r="B2" s="86" t="s">
        <v>1816</v>
      </c>
      <c r="C2" s="86"/>
      <c r="D2" s="96" t="s">
        <v>1817</v>
      </c>
      <c r="E2" s="96"/>
      <c r="F2" s="86" t="s">
        <v>1806</v>
      </c>
      <c r="G2" s="86"/>
      <c r="H2" s="86"/>
      <c r="I2" s="86"/>
      <c r="J2" s="86"/>
      <c r="K2" s="86"/>
      <c r="L2" s="86"/>
      <c r="M2" s="86"/>
      <c r="N2" s="86"/>
    </row>
    <row r="3" spans="1:14" s="513" customFormat="1" ht="31.5" customHeight="1">
      <c r="A3" s="86"/>
      <c r="B3" s="86"/>
      <c r="C3" s="86"/>
      <c r="D3" s="96"/>
      <c r="E3" s="96"/>
      <c r="F3" s="87" t="s">
        <v>1818</v>
      </c>
      <c r="G3" s="87"/>
      <c r="H3" s="87"/>
      <c r="I3" s="87"/>
      <c r="J3" s="87"/>
      <c r="K3" s="87" t="s">
        <v>1819</v>
      </c>
      <c r="L3" s="87" t="s">
        <v>1820</v>
      </c>
      <c r="M3" s="87" t="s">
        <v>1821</v>
      </c>
      <c r="N3" s="87" t="s">
        <v>1822</v>
      </c>
    </row>
    <row r="4" spans="1:14" s="513" customFormat="1" ht="14.25" customHeight="1">
      <c r="A4" s="86"/>
      <c r="B4" s="86"/>
      <c r="C4" s="86"/>
      <c r="D4" s="86" t="s">
        <v>1823</v>
      </c>
      <c r="E4" s="86" t="s">
        <v>1168</v>
      </c>
      <c r="F4" s="86" t="s">
        <v>1824</v>
      </c>
      <c r="G4" s="86"/>
      <c r="H4" s="86" t="s">
        <v>1825</v>
      </c>
      <c r="I4" s="86"/>
      <c r="J4" s="86"/>
      <c r="K4" s="86" t="s">
        <v>1823</v>
      </c>
      <c r="L4" s="86" t="s">
        <v>1823</v>
      </c>
      <c r="M4" s="86" t="s">
        <v>1823</v>
      </c>
      <c r="N4" s="86" t="s">
        <v>1823</v>
      </c>
    </row>
    <row r="5" spans="1:14" s="513" customFormat="1" ht="14.25" customHeight="1">
      <c r="A5" s="86"/>
      <c r="B5" s="86"/>
      <c r="C5" s="86"/>
      <c r="D5" s="86"/>
      <c r="E5" s="86"/>
      <c r="F5" s="86"/>
      <c r="G5" s="86"/>
      <c r="H5" s="86" t="s">
        <v>1826</v>
      </c>
      <c r="I5" s="86"/>
      <c r="J5" s="86" t="s">
        <v>1827</v>
      </c>
      <c r="K5" s="86"/>
      <c r="L5" s="86"/>
      <c r="M5" s="86"/>
      <c r="N5" s="86"/>
    </row>
    <row r="6" spans="1:14" s="513" customFormat="1" ht="33" customHeight="1">
      <c r="A6" s="86"/>
      <c r="B6" s="86"/>
      <c r="C6" s="86"/>
      <c r="D6" s="86"/>
      <c r="E6" s="86"/>
      <c r="F6" s="86" t="s">
        <v>1823</v>
      </c>
      <c r="G6" s="86" t="s">
        <v>1168</v>
      </c>
      <c r="H6" s="86" t="s">
        <v>1828</v>
      </c>
      <c r="I6" s="86" t="s">
        <v>1168</v>
      </c>
      <c r="J6" s="86"/>
      <c r="K6" s="86"/>
      <c r="L6" s="86"/>
      <c r="M6" s="86"/>
      <c r="N6" s="86"/>
    </row>
    <row r="7" spans="1:14" s="513" customFormat="1" ht="14.25" customHeight="1">
      <c r="A7" s="86">
        <v>1</v>
      </c>
      <c r="B7" s="86">
        <v>2</v>
      </c>
      <c r="C7" s="86"/>
      <c r="D7" s="86">
        <v>3</v>
      </c>
      <c r="E7" s="86">
        <v>4</v>
      </c>
      <c r="F7" s="86">
        <v>5</v>
      </c>
      <c r="G7" s="86">
        <v>6</v>
      </c>
      <c r="H7" s="86">
        <v>7</v>
      </c>
      <c r="I7" s="86">
        <v>8</v>
      </c>
      <c r="J7" s="86">
        <v>9</v>
      </c>
      <c r="K7" s="86">
        <v>10</v>
      </c>
      <c r="L7" s="86">
        <v>11</v>
      </c>
      <c r="M7" s="86">
        <v>12</v>
      </c>
      <c r="N7" s="86">
        <v>13</v>
      </c>
    </row>
    <row r="8" spans="1:14" ht="33" customHeight="1">
      <c r="A8" s="514" t="s">
        <v>1829</v>
      </c>
      <c r="B8" s="514" t="s">
        <v>1830</v>
      </c>
      <c r="C8" s="514"/>
      <c r="D8" s="507"/>
      <c r="E8" s="508"/>
      <c r="F8" s="507">
        <f>F9+F15+F21+F25+F29-0.15</f>
        <v>52952.52199999999</v>
      </c>
      <c r="G8" s="508"/>
      <c r="H8" s="507"/>
      <c r="I8" s="507"/>
      <c r="J8" s="507"/>
      <c r="K8" s="507">
        <f>K9+K15+K21+K25+K29-0.15</f>
        <v>52952.52199999999</v>
      </c>
      <c r="L8" s="507">
        <f>L9+L15+L21+L25+L29-0.15</f>
        <v>52952.52199999999</v>
      </c>
      <c r="M8" s="507">
        <f>M9+M15+M21+M25+M29-0.15</f>
        <v>52952.52199999999</v>
      </c>
      <c r="N8" s="507">
        <f>N9+N15+N21+N25+N29-0.15</f>
        <v>52952.52199999999</v>
      </c>
    </row>
    <row r="9" spans="1:14" ht="43.5" customHeight="1">
      <c r="A9" s="514" t="s">
        <v>93</v>
      </c>
      <c r="B9" s="514" t="s">
        <v>1831</v>
      </c>
      <c r="C9" s="514"/>
      <c r="D9" s="507">
        <v>0</v>
      </c>
      <c r="E9" s="508">
        <v>0</v>
      </c>
      <c r="F9" s="507">
        <v>0</v>
      </c>
      <c r="G9" s="508">
        <v>0</v>
      </c>
      <c r="H9" s="507"/>
      <c r="I9" s="515"/>
      <c r="J9" s="515"/>
      <c r="K9" s="507">
        <v>0</v>
      </c>
      <c r="L9" s="507">
        <v>0</v>
      </c>
      <c r="M9" s="507">
        <v>0</v>
      </c>
      <c r="N9" s="507">
        <v>0</v>
      </c>
    </row>
    <row r="10" spans="1:14" ht="13.5" customHeight="1">
      <c r="A10" s="514"/>
      <c r="B10" s="514" t="s">
        <v>95</v>
      </c>
      <c r="C10" s="516" t="s">
        <v>1832</v>
      </c>
      <c r="D10" s="507">
        <v>0</v>
      </c>
      <c r="E10" s="508">
        <v>0</v>
      </c>
      <c r="F10" s="509">
        <v>0</v>
      </c>
      <c r="G10" s="508">
        <v>0</v>
      </c>
      <c r="H10" s="509"/>
      <c r="I10" s="515"/>
      <c r="J10" s="515"/>
      <c r="K10" s="509">
        <v>0</v>
      </c>
      <c r="L10" s="509">
        <v>0</v>
      </c>
      <c r="M10" s="509">
        <v>0</v>
      </c>
      <c r="N10" s="509">
        <v>0</v>
      </c>
    </row>
    <row r="11" spans="1:14" ht="13.5" customHeight="1">
      <c r="A11" s="514"/>
      <c r="B11" s="514" t="s">
        <v>97</v>
      </c>
      <c r="C11" s="516" t="s">
        <v>1770</v>
      </c>
      <c r="D11" s="507">
        <v>0</v>
      </c>
      <c r="E11" s="508">
        <v>0</v>
      </c>
      <c r="F11" s="509">
        <v>0</v>
      </c>
      <c r="G11" s="508">
        <v>0</v>
      </c>
      <c r="H11" s="509"/>
      <c r="I11" s="515"/>
      <c r="J11" s="515"/>
      <c r="K11" s="509">
        <v>0</v>
      </c>
      <c r="L11" s="509">
        <v>0</v>
      </c>
      <c r="M11" s="509">
        <v>0</v>
      </c>
      <c r="N11" s="509">
        <v>0</v>
      </c>
    </row>
    <row r="12" spans="1:14" ht="13.5" customHeight="1">
      <c r="A12" s="514"/>
      <c r="B12" s="514" t="s">
        <v>99</v>
      </c>
      <c r="C12" s="516" t="s">
        <v>1833</v>
      </c>
      <c r="D12" s="507">
        <v>0</v>
      </c>
      <c r="E12" s="508">
        <v>0</v>
      </c>
      <c r="F12" s="509">
        <v>0</v>
      </c>
      <c r="G12" s="508">
        <v>0</v>
      </c>
      <c r="H12" s="509"/>
      <c r="I12" s="515"/>
      <c r="J12" s="515"/>
      <c r="K12" s="509">
        <v>0</v>
      </c>
      <c r="L12" s="509">
        <v>0</v>
      </c>
      <c r="M12" s="509">
        <v>0</v>
      </c>
      <c r="N12" s="509">
        <v>0</v>
      </c>
    </row>
    <row r="13" spans="1:14" ht="13.5" customHeight="1">
      <c r="A13" s="514"/>
      <c r="B13" s="514" t="s">
        <v>101</v>
      </c>
      <c r="C13" s="516" t="s">
        <v>1834</v>
      </c>
      <c r="D13" s="507">
        <v>0</v>
      </c>
      <c r="E13" s="508">
        <v>0</v>
      </c>
      <c r="F13" s="509">
        <v>0</v>
      </c>
      <c r="G13" s="508">
        <v>0</v>
      </c>
      <c r="H13" s="509"/>
      <c r="I13" s="515"/>
      <c r="J13" s="515"/>
      <c r="K13" s="509">
        <v>0</v>
      </c>
      <c r="L13" s="509">
        <v>0</v>
      </c>
      <c r="M13" s="509">
        <v>0</v>
      </c>
      <c r="N13" s="509">
        <v>0</v>
      </c>
    </row>
    <row r="14" spans="1:14" ht="29.25">
      <c r="A14" s="514"/>
      <c r="B14" s="514" t="s">
        <v>103</v>
      </c>
      <c r="C14" s="514" t="s">
        <v>1835</v>
      </c>
      <c r="D14" s="507">
        <f aca="true" t="shared" si="0" ref="D14:D16">F24+K14+L14+M14+N14</f>
        <v>0</v>
      </c>
      <c r="E14" s="508">
        <v>0</v>
      </c>
      <c r="F14" s="509">
        <v>0</v>
      </c>
      <c r="G14" s="508">
        <v>0</v>
      </c>
      <c r="H14" s="509"/>
      <c r="I14" s="515"/>
      <c r="J14" s="515"/>
      <c r="K14" s="509">
        <v>0</v>
      </c>
      <c r="L14" s="509">
        <v>0</v>
      </c>
      <c r="M14" s="509">
        <v>0</v>
      </c>
      <c r="N14" s="509">
        <v>0</v>
      </c>
    </row>
    <row r="15" spans="1:14" ht="27.75" customHeight="1">
      <c r="A15" s="514" t="s">
        <v>107</v>
      </c>
      <c r="B15" s="514" t="s">
        <v>1836</v>
      </c>
      <c r="C15" s="514"/>
      <c r="D15" s="507">
        <f t="shared" si="0"/>
        <v>167170.90199999997</v>
      </c>
      <c r="E15" s="508">
        <f>D15/D34</f>
        <v>0.7160719829522243</v>
      </c>
      <c r="F15" s="507">
        <f>SUM(F16:F19)</f>
        <v>39543.672999999995</v>
      </c>
      <c r="G15" s="508">
        <f>F25/F34</f>
        <v>0.16345511036214713</v>
      </c>
      <c r="H15" s="507"/>
      <c r="I15" s="507"/>
      <c r="J15" s="507"/>
      <c r="K15" s="507">
        <f>SUM(K16:K19)</f>
        <v>39543.672999999995</v>
      </c>
      <c r="L15" s="507">
        <f>SUM(L16:L19)</f>
        <v>39543.672999999995</v>
      </c>
      <c r="M15" s="507">
        <f>SUM(M16:M19)</f>
        <v>39543.672999999995</v>
      </c>
      <c r="N15" s="507">
        <f>SUM(N16:N19)</f>
        <v>39543.672999999995</v>
      </c>
    </row>
    <row r="16" spans="1:14" ht="15.75">
      <c r="A16" s="514"/>
      <c r="B16" s="514" t="s">
        <v>1837</v>
      </c>
      <c r="C16" s="516" t="s">
        <v>1838</v>
      </c>
      <c r="D16" s="507">
        <f t="shared" si="0"/>
        <v>87985.158</v>
      </c>
      <c r="E16" s="508">
        <f>D16/D34</f>
        <v>0.37688201598281</v>
      </c>
      <c r="F16" s="432">
        <v>20941.242</v>
      </c>
      <c r="G16" s="508">
        <f>F26/F34</f>
        <v>0.07667802576854361</v>
      </c>
      <c r="H16" s="509"/>
      <c r="I16" s="515"/>
      <c r="J16" s="515"/>
      <c r="K16" s="432">
        <v>20941.242</v>
      </c>
      <c r="L16" s="432">
        <v>20941.242</v>
      </c>
      <c r="M16" s="432">
        <v>20941.242</v>
      </c>
      <c r="N16" s="432">
        <v>20941.242</v>
      </c>
    </row>
    <row r="17" spans="1:14" ht="14.25" customHeight="1">
      <c r="A17" s="514"/>
      <c r="B17" s="514" t="s">
        <v>1839</v>
      </c>
      <c r="C17" s="516" t="s">
        <v>1770</v>
      </c>
      <c r="D17" s="509">
        <v>0</v>
      </c>
      <c r="E17" s="508">
        <v>0</v>
      </c>
      <c r="F17" s="509">
        <v>0</v>
      </c>
      <c r="G17" s="508">
        <v>0</v>
      </c>
      <c r="H17" s="509"/>
      <c r="I17" s="515"/>
      <c r="J17" s="515"/>
      <c r="K17" s="509">
        <v>0</v>
      </c>
      <c r="L17" s="509">
        <v>0</v>
      </c>
      <c r="M17" s="509">
        <v>0</v>
      </c>
      <c r="N17" s="509">
        <v>0</v>
      </c>
    </row>
    <row r="18" spans="1:14" ht="14.25" customHeight="1">
      <c r="A18" s="514"/>
      <c r="B18" s="514" t="s">
        <v>1840</v>
      </c>
      <c r="C18" s="516" t="s">
        <v>1833</v>
      </c>
      <c r="D18" s="507">
        <f>F28+K18+L18+M18+N18</f>
        <v>11797.28</v>
      </c>
      <c r="E18" s="508">
        <f>D18/D34</f>
        <v>0.050533325967473806</v>
      </c>
      <c r="F18" s="509">
        <v>2949.32</v>
      </c>
      <c r="G18" s="508">
        <f>F28/F34</f>
        <v>0</v>
      </c>
      <c r="H18" s="509"/>
      <c r="I18" s="515"/>
      <c r="J18" s="515"/>
      <c r="K18" s="509">
        <v>2949.32</v>
      </c>
      <c r="L18" s="509">
        <v>2949.32</v>
      </c>
      <c r="M18" s="509">
        <v>2949.32</v>
      </c>
      <c r="N18" s="509">
        <v>2949.32</v>
      </c>
    </row>
    <row r="19" spans="1:14" ht="14.25" customHeight="1">
      <c r="A19" s="514"/>
      <c r="B19" s="514" t="s">
        <v>1841</v>
      </c>
      <c r="C19" s="516" t="s">
        <v>1834</v>
      </c>
      <c r="D19" s="507">
        <f aca="true" t="shared" si="1" ref="D19:D20">F19+K19+L19+M19+N19</f>
        <v>78265.555</v>
      </c>
      <c r="E19" s="508">
        <f>D19/D34</f>
        <v>0.33524836257512314</v>
      </c>
      <c r="F19" s="509">
        <f>13403.426+2249.685</f>
        <v>15653.110999999999</v>
      </c>
      <c r="G19" s="508">
        <f>F19/F34</f>
        <v>0.2844065429793145</v>
      </c>
      <c r="H19" s="509"/>
      <c r="I19" s="515"/>
      <c r="J19" s="515"/>
      <c r="K19" s="509">
        <f>13403.426+2249.685</f>
        <v>15653.110999999999</v>
      </c>
      <c r="L19" s="509">
        <f>13403.426+2249.685</f>
        <v>15653.110999999999</v>
      </c>
      <c r="M19" s="509">
        <f>13403.426+2249.685</f>
        <v>15653.110999999999</v>
      </c>
      <c r="N19" s="509">
        <f>13403.426+2249.685</f>
        <v>15653.110999999999</v>
      </c>
    </row>
    <row r="20" spans="1:14" ht="29.25">
      <c r="A20" s="514"/>
      <c r="B20" s="514" t="s">
        <v>1842</v>
      </c>
      <c r="C20" s="514" t="s">
        <v>1835</v>
      </c>
      <c r="D20" s="507">
        <f t="shared" si="1"/>
        <v>67017.13</v>
      </c>
      <c r="E20" s="508">
        <f>D20/D34</f>
        <v>0.2870660419770123</v>
      </c>
      <c r="F20" s="509">
        <v>13403.426</v>
      </c>
      <c r="G20" s="508">
        <f>F20/F34</f>
        <v>0.24353127328740348</v>
      </c>
      <c r="H20" s="509"/>
      <c r="I20" s="515"/>
      <c r="J20" s="515"/>
      <c r="K20" s="509">
        <v>13403.426</v>
      </c>
      <c r="L20" s="509">
        <v>13403.426</v>
      </c>
      <c r="M20" s="509">
        <v>13403.426</v>
      </c>
      <c r="N20" s="509">
        <v>13403.426</v>
      </c>
    </row>
    <row r="21" spans="1:14" s="459" customFormat="1" ht="29.25" customHeight="1">
      <c r="A21" s="514" t="s">
        <v>109</v>
      </c>
      <c r="B21" s="517" t="s">
        <v>1843</v>
      </c>
      <c r="C21" s="517"/>
      <c r="D21" s="507">
        <v>0</v>
      </c>
      <c r="E21" s="508">
        <v>0</v>
      </c>
      <c r="F21" s="507">
        <v>0</v>
      </c>
      <c r="G21" s="508">
        <v>0</v>
      </c>
      <c r="H21" s="507"/>
      <c r="I21" s="507"/>
      <c r="J21" s="507"/>
      <c r="K21" s="507">
        <v>0</v>
      </c>
      <c r="L21" s="507">
        <v>0</v>
      </c>
      <c r="M21" s="507">
        <v>0</v>
      </c>
      <c r="N21" s="507">
        <v>0</v>
      </c>
    </row>
    <row r="22" spans="1:14" s="459" customFormat="1" ht="15.75">
      <c r="A22" s="514"/>
      <c r="B22" s="514" t="s">
        <v>1844</v>
      </c>
      <c r="C22" s="516" t="s">
        <v>1832</v>
      </c>
      <c r="D22" s="507">
        <v>0</v>
      </c>
      <c r="E22" s="508">
        <v>0</v>
      </c>
      <c r="F22" s="509">
        <v>0</v>
      </c>
      <c r="G22" s="508">
        <v>0</v>
      </c>
      <c r="H22" s="509"/>
      <c r="I22" s="515"/>
      <c r="J22" s="509"/>
      <c r="K22" s="509">
        <v>0</v>
      </c>
      <c r="L22" s="509">
        <v>0</v>
      </c>
      <c r="M22" s="509">
        <v>0</v>
      </c>
      <c r="N22" s="509">
        <v>0</v>
      </c>
    </row>
    <row r="23" spans="1:14" s="459" customFormat="1" ht="15.75">
      <c r="A23" s="514"/>
      <c r="B23" s="514" t="s">
        <v>1845</v>
      </c>
      <c r="C23" s="516" t="s">
        <v>1770</v>
      </c>
      <c r="D23" s="507">
        <v>0</v>
      </c>
      <c r="E23" s="508">
        <v>0</v>
      </c>
      <c r="F23" s="509">
        <v>0</v>
      </c>
      <c r="G23" s="508">
        <v>0</v>
      </c>
      <c r="H23" s="509"/>
      <c r="I23" s="515"/>
      <c r="J23" s="509"/>
      <c r="K23" s="509">
        <v>0</v>
      </c>
      <c r="L23" s="509">
        <v>0</v>
      </c>
      <c r="M23" s="509">
        <v>0</v>
      </c>
      <c r="N23" s="509">
        <v>0</v>
      </c>
    </row>
    <row r="24" spans="1:14" s="459" customFormat="1" ht="17.25" customHeight="1">
      <c r="A24" s="514"/>
      <c r="B24" s="514" t="s">
        <v>1846</v>
      </c>
      <c r="C24" s="516" t="s">
        <v>1833</v>
      </c>
      <c r="D24" s="507">
        <f aca="true" t="shared" si="2" ref="D24:D33">F24+K24+L24+M24+N24</f>
        <v>0</v>
      </c>
      <c r="E24" s="508">
        <f>D24/D34</f>
        <v>0</v>
      </c>
      <c r="F24" s="509">
        <v>0</v>
      </c>
      <c r="G24" s="508">
        <f>F24/F34</f>
        <v>0</v>
      </c>
      <c r="H24" s="509"/>
      <c r="I24" s="515"/>
      <c r="J24" s="509"/>
      <c r="K24" s="509">
        <v>0</v>
      </c>
      <c r="L24" s="509">
        <v>0</v>
      </c>
      <c r="M24" s="509">
        <v>0</v>
      </c>
      <c r="N24" s="509">
        <v>0</v>
      </c>
    </row>
    <row r="25" spans="1:14" s="459" customFormat="1" ht="31.5" customHeight="1">
      <c r="A25" s="517" t="s">
        <v>111</v>
      </c>
      <c r="B25" s="514" t="s">
        <v>1847</v>
      </c>
      <c r="C25" s="514"/>
      <c r="D25" s="507">
        <f t="shared" si="2"/>
        <v>44981.05</v>
      </c>
      <c r="E25" s="508">
        <f>D25/D34</f>
        <v>0.19267509646369652</v>
      </c>
      <c r="F25" s="507">
        <f>SUM(F26:F28)</f>
        <v>8996.210000000001</v>
      </c>
      <c r="G25" s="508">
        <f>F25/F34</f>
        <v>0.16345511036214713</v>
      </c>
      <c r="H25" s="507"/>
      <c r="I25" s="507"/>
      <c r="J25" s="507"/>
      <c r="K25" s="507">
        <f>SUM(K26:K28)</f>
        <v>8996.210000000001</v>
      </c>
      <c r="L25" s="507">
        <f>SUM(L26:L28)</f>
        <v>8996.210000000001</v>
      </c>
      <c r="M25" s="507">
        <f>SUM(M26:M28)</f>
        <v>8996.210000000001</v>
      </c>
      <c r="N25" s="507">
        <f>SUM(N26:N28)</f>
        <v>8996.210000000001</v>
      </c>
    </row>
    <row r="26" spans="1:14" s="459" customFormat="1" ht="15.75">
      <c r="A26" s="517"/>
      <c r="B26" s="518" t="s">
        <v>1848</v>
      </c>
      <c r="C26" s="516" t="s">
        <v>1838</v>
      </c>
      <c r="D26" s="507">
        <f t="shared" si="2"/>
        <v>21100.950000000004</v>
      </c>
      <c r="E26" s="508">
        <f>D26/D34</f>
        <v>0.09038534175448633</v>
      </c>
      <c r="F26" s="509">
        <f>2887.84+298.48+310.5+264.49+208+205.11+45.77</f>
        <v>4220.1900000000005</v>
      </c>
      <c r="G26" s="508">
        <f>F26/F34</f>
        <v>0.07667802576854361</v>
      </c>
      <c r="H26" s="509"/>
      <c r="I26" s="515"/>
      <c r="J26" s="509"/>
      <c r="K26" s="509">
        <f>2887.84+298.48+310.5+264.49+208+205.11+45.77</f>
        <v>4220.1900000000005</v>
      </c>
      <c r="L26" s="509">
        <f>2887.84+298.48+310.5+264.49+208+205.11+45.77</f>
        <v>4220.1900000000005</v>
      </c>
      <c r="M26" s="509">
        <f>2887.84+298.48+310.5+264.49+208+205.11+45.77</f>
        <v>4220.1900000000005</v>
      </c>
      <c r="N26" s="509">
        <f>2887.84+298.48+310.5+264.49+208+205.11+45.77</f>
        <v>4220.1900000000005</v>
      </c>
    </row>
    <row r="27" spans="1:14" s="459" customFormat="1" ht="15.75">
      <c r="A27" s="517"/>
      <c r="B27" s="518" t="s">
        <v>1849</v>
      </c>
      <c r="C27" s="516" t="s">
        <v>1770</v>
      </c>
      <c r="D27" s="507">
        <f t="shared" si="2"/>
        <v>23880.100000000002</v>
      </c>
      <c r="E27" s="508">
        <f>D27/D34</f>
        <v>0.1022897547092102</v>
      </c>
      <c r="F27" s="509">
        <f>1700+200+45.77+87.76+45.77+2696.72</f>
        <v>4776.02</v>
      </c>
      <c r="G27" s="508">
        <f>F27/F34</f>
        <v>0.08677708459360353</v>
      </c>
      <c r="H27" s="509"/>
      <c r="I27" s="515"/>
      <c r="J27" s="509"/>
      <c r="K27" s="509">
        <f>1700+200+45.77+87.76+45.77+2696.72</f>
        <v>4776.02</v>
      </c>
      <c r="L27" s="509">
        <f>1700+200+45.77+87.76+45.77+2696.72</f>
        <v>4776.02</v>
      </c>
      <c r="M27" s="509">
        <f>1700+200+45.77+87.76+45.77+2696.72</f>
        <v>4776.02</v>
      </c>
      <c r="N27" s="509">
        <f>1700+200+45.77+87.76+45.77+2696.72</f>
        <v>4776.02</v>
      </c>
    </row>
    <row r="28" spans="1:14" s="459" customFormat="1" ht="15.75">
      <c r="A28" s="517"/>
      <c r="B28" s="518" t="s">
        <v>1850</v>
      </c>
      <c r="C28" s="516" t="s">
        <v>1833</v>
      </c>
      <c r="D28" s="507">
        <f t="shared" si="2"/>
        <v>0</v>
      </c>
      <c r="E28" s="508">
        <f>D28/D34</f>
        <v>0</v>
      </c>
      <c r="F28" s="509">
        <v>0</v>
      </c>
      <c r="G28" s="508">
        <f>F28/F34</f>
        <v>0</v>
      </c>
      <c r="H28" s="509"/>
      <c r="I28" s="515"/>
      <c r="J28" s="509"/>
      <c r="K28" s="509">
        <v>0</v>
      </c>
      <c r="L28" s="509">
        <v>0</v>
      </c>
      <c r="M28" s="509">
        <v>0</v>
      </c>
      <c r="N28" s="509">
        <v>0</v>
      </c>
    </row>
    <row r="29" spans="1:14" s="459" customFormat="1" ht="31.5" customHeight="1">
      <c r="A29" s="514" t="s">
        <v>113</v>
      </c>
      <c r="B29" s="514" t="s">
        <v>1851</v>
      </c>
      <c r="C29" s="514"/>
      <c r="D29" s="507">
        <f t="shared" si="2"/>
        <v>22063.945</v>
      </c>
      <c r="E29" s="508">
        <f>D29/D34</f>
        <v>0.0945103044781012</v>
      </c>
      <c r="F29" s="507">
        <f>SUM(F30:F32)</f>
        <v>4412.789</v>
      </c>
      <c r="G29" s="508">
        <f>F29/F34</f>
        <v>0.08017742060266143</v>
      </c>
      <c r="H29" s="507"/>
      <c r="I29" s="507"/>
      <c r="J29" s="507"/>
      <c r="K29" s="507">
        <f>SUM(K30:K32)</f>
        <v>4412.789</v>
      </c>
      <c r="L29" s="507">
        <f>SUM(L30:L32)</f>
        <v>4412.789</v>
      </c>
      <c r="M29" s="507">
        <f>SUM(M30:M32)</f>
        <v>4412.789</v>
      </c>
      <c r="N29" s="507">
        <f>SUM(N30:N32)</f>
        <v>4412.789</v>
      </c>
    </row>
    <row r="30" spans="1:14" s="459" customFormat="1" ht="15.75">
      <c r="A30" s="514"/>
      <c r="B30" s="514" t="s">
        <v>1852</v>
      </c>
      <c r="C30" s="516" t="s">
        <v>1838</v>
      </c>
      <c r="D30" s="507">
        <f t="shared" si="2"/>
        <v>0</v>
      </c>
      <c r="E30" s="508">
        <f>D30/D34</f>
        <v>0</v>
      </c>
      <c r="F30" s="509">
        <v>0</v>
      </c>
      <c r="G30" s="508">
        <f>F30/F34</f>
        <v>0</v>
      </c>
      <c r="H30" s="509"/>
      <c r="I30" s="515"/>
      <c r="J30" s="509"/>
      <c r="K30" s="509">
        <v>0</v>
      </c>
      <c r="L30" s="509">
        <v>0</v>
      </c>
      <c r="M30" s="509">
        <v>0</v>
      </c>
      <c r="N30" s="509">
        <v>0</v>
      </c>
    </row>
    <row r="31" spans="1:14" s="459" customFormat="1" ht="15.75">
      <c r="A31" s="514"/>
      <c r="B31" s="514" t="s">
        <v>1853</v>
      </c>
      <c r="C31" s="516" t="s">
        <v>1770</v>
      </c>
      <c r="D31" s="507">
        <f t="shared" si="2"/>
        <v>0</v>
      </c>
      <c r="E31" s="508">
        <f>D31/D34</f>
        <v>0</v>
      </c>
      <c r="F31" s="509">
        <v>0</v>
      </c>
      <c r="G31" s="508">
        <f>F31/F34</f>
        <v>0</v>
      </c>
      <c r="H31" s="509"/>
      <c r="I31" s="515"/>
      <c r="J31" s="509"/>
      <c r="K31" s="509">
        <v>0</v>
      </c>
      <c r="L31" s="509">
        <v>0</v>
      </c>
      <c r="M31" s="509">
        <v>0</v>
      </c>
      <c r="N31" s="509">
        <v>0</v>
      </c>
    </row>
    <row r="32" spans="1:14" s="459" customFormat="1" ht="15.75">
      <c r="A32" s="514"/>
      <c r="B32" s="514" t="s">
        <v>1854</v>
      </c>
      <c r="C32" s="516" t="s">
        <v>1833</v>
      </c>
      <c r="D32" s="507">
        <f t="shared" si="2"/>
        <v>22063.945</v>
      </c>
      <c r="E32" s="508">
        <f>D32/D34</f>
        <v>0.0945103044781012</v>
      </c>
      <c r="F32" s="509">
        <v>4412.789</v>
      </c>
      <c r="G32" s="508">
        <f>F32/F34</f>
        <v>0.08017742060266143</v>
      </c>
      <c r="H32" s="509"/>
      <c r="I32" s="515"/>
      <c r="J32" s="509"/>
      <c r="K32" s="509">
        <v>4412.789</v>
      </c>
      <c r="L32" s="509">
        <v>4412.789</v>
      </c>
      <c r="M32" s="509">
        <v>4412.789</v>
      </c>
      <c r="N32" s="509">
        <v>4412.789</v>
      </c>
    </row>
    <row r="33" spans="1:14" ht="13.5" customHeight="1">
      <c r="A33" s="514" t="s">
        <v>1177</v>
      </c>
      <c r="B33" s="514" t="s">
        <v>1814</v>
      </c>
      <c r="C33" s="514"/>
      <c r="D33" s="507">
        <f t="shared" si="2"/>
        <v>10426.400000000001</v>
      </c>
      <c r="E33" s="508">
        <f>D33/D34</f>
        <v>0.04466119901089649</v>
      </c>
      <c r="F33" s="509">
        <f>1215.18+271+599.1</f>
        <v>2085.28</v>
      </c>
      <c r="G33" s="508">
        <f>F33/F34</f>
        <v>0.03788814095446618</v>
      </c>
      <c r="H33" s="509"/>
      <c r="I33" s="515"/>
      <c r="J33" s="515"/>
      <c r="K33" s="509">
        <f>1215.18+271+599.1</f>
        <v>2085.28</v>
      </c>
      <c r="L33" s="509">
        <f>1215.18+271+599.1</f>
        <v>2085.28</v>
      </c>
      <c r="M33" s="509">
        <f>1215.18+271+599.1</f>
        <v>2085.28</v>
      </c>
      <c r="N33" s="509">
        <f>1215.18+271+599.1</f>
        <v>2085.28</v>
      </c>
    </row>
    <row r="34" spans="1:14" ht="13.5" customHeight="1">
      <c r="A34" s="514" t="s">
        <v>70</v>
      </c>
      <c r="B34" s="514"/>
      <c r="C34" s="514"/>
      <c r="D34" s="507">
        <f>D16+D18+D19+D24+D26+D27+D28+D33</f>
        <v>233455.443</v>
      </c>
      <c r="E34" s="508">
        <f>E16+E18+E19+E24+E26+E27+E28+E33</f>
        <v>1</v>
      </c>
      <c r="F34" s="507">
        <f>F33+F8</f>
        <v>55037.80199999999</v>
      </c>
      <c r="G34" s="508">
        <v>1</v>
      </c>
      <c r="H34" s="507"/>
      <c r="I34" s="515"/>
      <c r="J34" s="515"/>
      <c r="K34" s="507">
        <f>K33+K8</f>
        <v>55037.80199999999</v>
      </c>
      <c r="L34" s="507">
        <f>L33+L8</f>
        <v>55037.80199999999</v>
      </c>
      <c r="M34" s="507">
        <f>M33+M8</f>
        <v>55037.80199999999</v>
      </c>
      <c r="N34" s="507">
        <f>N33+N8</f>
        <v>55037.80199999999</v>
      </c>
    </row>
  </sheetData>
  <sheetProtection selectLockedCells="1" selectUnlockedCells="1"/>
  <mergeCells count="30">
    <mergeCell ref="A1:N1"/>
    <mergeCell ref="A2:A6"/>
    <mergeCell ref="B2:C6"/>
    <mergeCell ref="D2:E3"/>
    <mergeCell ref="F2:N2"/>
    <mergeCell ref="F3:J3"/>
    <mergeCell ref="D4:D6"/>
    <mergeCell ref="E4:E6"/>
    <mergeCell ref="F4:G5"/>
    <mergeCell ref="H4:J4"/>
    <mergeCell ref="K4:K6"/>
    <mergeCell ref="L4:L6"/>
    <mergeCell ref="M4:M6"/>
    <mergeCell ref="N4:N6"/>
    <mergeCell ref="H5:I5"/>
    <mergeCell ref="J5:J6"/>
    <mergeCell ref="B7:C7"/>
    <mergeCell ref="B8:C8"/>
    <mergeCell ref="A9:A14"/>
    <mergeCell ref="B9:C9"/>
    <mergeCell ref="A15:A20"/>
    <mergeCell ref="B15:C15"/>
    <mergeCell ref="A21:A24"/>
    <mergeCell ref="B21:C21"/>
    <mergeCell ref="A25:A28"/>
    <mergeCell ref="B25:C25"/>
    <mergeCell ref="A29:A32"/>
    <mergeCell ref="B29:C29"/>
    <mergeCell ref="B33:C33"/>
    <mergeCell ref="A34:C34"/>
  </mergeCells>
  <printOptions/>
  <pageMargins left="0.9597222222222223" right="0.3701388888888889" top="0.45" bottom="0.3402777777777778" header="0.5118055555555555" footer="0.5118055555555555"/>
  <pageSetup horizontalDpi="300" verticalDpi="300" orientation="landscape" paperSize="9" scale="78"/>
</worksheet>
</file>

<file path=xl/worksheets/sheet23.xml><?xml version="1.0" encoding="utf-8"?>
<worksheet xmlns="http://schemas.openxmlformats.org/spreadsheetml/2006/main" xmlns:r="http://schemas.openxmlformats.org/officeDocument/2006/relationships">
  <sheetPr codeName="Лист23">
    <tabColor indexed="43"/>
  </sheetPr>
  <dimension ref="A1:R177"/>
  <sheetViews>
    <sheetView zoomScale="85" zoomScaleNormal="85" workbookViewId="0" topLeftCell="A1">
      <selection activeCell="F42" sqref="F42"/>
    </sheetView>
  </sheetViews>
  <sheetFormatPr defaultColWidth="9.140625" defaultRowHeight="7.5" customHeight="1"/>
  <cols>
    <col min="1" max="1" width="8.28125" style="459" customWidth="1"/>
    <col min="2" max="2" width="14.00390625" style="459" customWidth="1"/>
    <col min="3" max="3" width="37.7109375" style="459" customWidth="1"/>
    <col min="4" max="4" width="26.57421875" style="459" customWidth="1"/>
    <col min="5" max="5" width="15.28125" style="459" customWidth="1"/>
    <col min="6" max="6" width="18.28125" style="459" customWidth="1"/>
    <col min="7" max="7" width="19.8515625" style="459" customWidth="1"/>
    <col min="8" max="8" width="17.7109375" style="459" customWidth="1"/>
    <col min="9" max="9" width="22.00390625" style="459" customWidth="1"/>
    <col min="10" max="10" width="9.57421875" style="459" customWidth="1"/>
    <col min="11" max="16384" width="9.140625" style="459" customWidth="1"/>
  </cols>
  <sheetData>
    <row r="1" spans="1:18" ht="36" customHeight="1">
      <c r="A1" s="60" t="s">
        <v>1855</v>
      </c>
      <c r="B1" s="60"/>
      <c r="C1" s="60"/>
      <c r="D1" s="60"/>
      <c r="E1" s="60"/>
      <c r="F1" s="60"/>
      <c r="G1" s="60"/>
      <c r="H1" s="60"/>
      <c r="I1" s="60"/>
      <c r="J1" s="60"/>
      <c r="K1" s="519"/>
      <c r="L1" s="519"/>
      <c r="M1" s="519"/>
      <c r="N1" s="519"/>
      <c r="O1" s="519"/>
      <c r="P1" s="519"/>
      <c r="Q1" s="519"/>
      <c r="R1" s="519"/>
    </row>
    <row r="2" spans="1:10" ht="31.5" customHeight="1">
      <c r="A2" s="86" t="s">
        <v>8</v>
      </c>
      <c r="B2" s="86" t="s">
        <v>1856</v>
      </c>
      <c r="C2" s="86" t="s">
        <v>1857</v>
      </c>
      <c r="D2" s="86" t="s">
        <v>1858</v>
      </c>
      <c r="E2" s="96" t="s">
        <v>1859</v>
      </c>
      <c r="F2" s="96"/>
      <c r="G2" s="96" t="s">
        <v>1860</v>
      </c>
      <c r="H2" s="96" t="s">
        <v>1861</v>
      </c>
      <c r="I2" s="96" t="s">
        <v>1862</v>
      </c>
      <c r="J2" s="124" t="s">
        <v>335</v>
      </c>
    </row>
    <row r="3" spans="1:10" ht="44.25" customHeight="1">
      <c r="A3" s="86"/>
      <c r="B3" s="86"/>
      <c r="C3" s="86"/>
      <c r="D3" s="86"/>
      <c r="E3" s="96" t="s">
        <v>1863</v>
      </c>
      <c r="F3" s="96" t="s">
        <v>1864</v>
      </c>
      <c r="G3" s="96"/>
      <c r="H3" s="96"/>
      <c r="I3" s="96"/>
      <c r="J3" s="124"/>
    </row>
    <row r="4" spans="1:10" ht="17.25" customHeight="1">
      <c r="A4" s="86">
        <v>1</v>
      </c>
      <c r="B4" s="86">
        <v>2</v>
      </c>
      <c r="C4" s="86">
        <v>3</v>
      </c>
      <c r="D4" s="86">
        <v>4</v>
      </c>
      <c r="E4" s="86">
        <v>5</v>
      </c>
      <c r="F4" s="86">
        <v>6</v>
      </c>
      <c r="G4" s="86">
        <v>7</v>
      </c>
      <c r="H4" s="86">
        <v>8</v>
      </c>
      <c r="I4" s="86">
        <v>9</v>
      </c>
      <c r="J4" s="520">
        <v>10</v>
      </c>
    </row>
    <row r="5" spans="1:10" ht="17.25" customHeight="1">
      <c r="A5" s="514" t="s">
        <v>1829</v>
      </c>
      <c r="B5" s="521"/>
      <c r="C5" s="97" t="s">
        <v>141</v>
      </c>
      <c r="D5" s="522">
        <f>D6+D8</f>
        <v>2910.89</v>
      </c>
      <c r="E5" s="522">
        <f>E6+E8</f>
        <v>7</v>
      </c>
      <c r="F5" s="522">
        <f>F6+F8</f>
        <v>20941.242</v>
      </c>
      <c r="G5" s="98"/>
      <c r="H5" s="98"/>
      <c r="I5" s="98"/>
      <c r="J5" s="102"/>
    </row>
    <row r="6" spans="1:10" ht="17.25" customHeight="1">
      <c r="A6" s="514" t="s">
        <v>93</v>
      </c>
      <c r="B6" s="521"/>
      <c r="C6" s="100" t="s">
        <v>1865</v>
      </c>
      <c r="D6" s="523">
        <v>0</v>
      </c>
      <c r="E6" s="524">
        <v>0</v>
      </c>
      <c r="F6" s="524">
        <v>0</v>
      </c>
      <c r="G6" s="98"/>
      <c r="H6" s="98"/>
      <c r="I6" s="98"/>
      <c r="J6" s="102"/>
    </row>
    <row r="7" spans="1:10" ht="17.25" customHeight="1">
      <c r="A7" s="514" t="s">
        <v>95</v>
      </c>
      <c r="B7" s="521"/>
      <c r="C7" s="100"/>
      <c r="D7" s="523" t="s">
        <v>137</v>
      </c>
      <c r="E7" s="525" t="s">
        <v>137</v>
      </c>
      <c r="F7" s="525" t="s">
        <v>137</v>
      </c>
      <c r="G7" s="101"/>
      <c r="H7" s="101"/>
      <c r="I7" s="101"/>
      <c r="J7" s="102"/>
    </row>
    <row r="8" spans="1:10" ht="17.25" customHeight="1">
      <c r="A8" s="514" t="s">
        <v>107</v>
      </c>
      <c r="B8" s="521"/>
      <c r="C8" s="100" t="s">
        <v>1866</v>
      </c>
      <c r="D8" s="523">
        <f>SUM(D9)</f>
        <v>2910.89</v>
      </c>
      <c r="E8" s="526">
        <f>SUM(E9)</f>
        <v>7</v>
      </c>
      <c r="F8" s="523">
        <f>SUM(F9)</f>
        <v>20941.242</v>
      </c>
      <c r="G8" s="101"/>
      <c r="H8" s="101"/>
      <c r="I8" s="101"/>
      <c r="J8" s="102"/>
    </row>
    <row r="9" spans="1:10" ht="19.5" customHeight="1">
      <c r="A9" s="514" t="s">
        <v>1837</v>
      </c>
      <c r="B9" s="527" t="s">
        <v>1867</v>
      </c>
      <c r="C9" s="528" t="s">
        <v>1868</v>
      </c>
      <c r="D9" s="529">
        <v>2910.89</v>
      </c>
      <c r="E9" s="526">
        <v>7</v>
      </c>
      <c r="F9" s="526">
        <v>20941.242</v>
      </c>
      <c r="G9" s="530" t="s">
        <v>1869</v>
      </c>
      <c r="H9" s="531" t="s">
        <v>1870</v>
      </c>
      <c r="I9" s="101"/>
      <c r="J9" s="102"/>
    </row>
    <row r="10" spans="1:10" ht="17.25" customHeight="1">
      <c r="A10" s="514" t="s">
        <v>1177</v>
      </c>
      <c r="B10" s="521"/>
      <c r="C10" s="97" t="s">
        <v>142</v>
      </c>
      <c r="D10" s="522">
        <v>0</v>
      </c>
      <c r="E10" s="532">
        <v>0</v>
      </c>
      <c r="F10" s="532">
        <v>0</v>
      </c>
      <c r="G10" s="98"/>
      <c r="H10" s="98"/>
      <c r="I10" s="98"/>
      <c r="J10" s="102"/>
    </row>
    <row r="11" spans="1:10" ht="17.25" customHeight="1">
      <c r="A11" s="514" t="s">
        <v>1871</v>
      </c>
      <c r="B11" s="521"/>
      <c r="C11" s="100" t="s">
        <v>1865</v>
      </c>
      <c r="D11" s="523">
        <v>0</v>
      </c>
      <c r="E11" s="524">
        <v>0</v>
      </c>
      <c r="F11" s="524">
        <v>0</v>
      </c>
      <c r="G11" s="98"/>
      <c r="H11" s="98"/>
      <c r="I11" s="98"/>
      <c r="J11" s="102"/>
    </row>
    <row r="12" spans="1:10" ht="17.25" customHeight="1">
      <c r="A12" s="514" t="s">
        <v>1872</v>
      </c>
      <c r="B12" s="521"/>
      <c r="C12" s="100"/>
      <c r="D12" s="523" t="s">
        <v>137</v>
      </c>
      <c r="E12" s="525" t="s">
        <v>137</v>
      </c>
      <c r="F12" s="525" t="s">
        <v>137</v>
      </c>
      <c r="G12" s="101"/>
      <c r="H12" s="101"/>
      <c r="I12" s="101"/>
      <c r="J12" s="102"/>
    </row>
    <row r="13" spans="1:10" ht="17.25" customHeight="1">
      <c r="A13" s="514" t="s">
        <v>1873</v>
      </c>
      <c r="B13" s="521"/>
      <c r="C13" s="100" t="s">
        <v>1866</v>
      </c>
      <c r="D13" s="523">
        <v>0</v>
      </c>
      <c r="E13" s="525">
        <v>0</v>
      </c>
      <c r="F13" s="525">
        <v>0</v>
      </c>
      <c r="G13" s="101"/>
      <c r="H13" s="101"/>
      <c r="I13" s="101"/>
      <c r="J13" s="102"/>
    </row>
    <row r="14" spans="1:10" ht="17.25" customHeight="1">
      <c r="A14" s="514" t="s">
        <v>1874</v>
      </c>
      <c r="B14" s="521"/>
      <c r="C14" s="102"/>
      <c r="D14" s="533" t="s">
        <v>137</v>
      </c>
      <c r="E14" s="525" t="s">
        <v>137</v>
      </c>
      <c r="F14" s="525" t="s">
        <v>137</v>
      </c>
      <c r="G14" s="101"/>
      <c r="H14" s="101"/>
      <c r="I14" s="101"/>
      <c r="J14" s="102"/>
    </row>
    <row r="15" spans="1:10" ht="17.25" customHeight="1">
      <c r="A15" s="514" t="s">
        <v>1875</v>
      </c>
      <c r="B15" s="521"/>
      <c r="C15" s="97" t="s">
        <v>143</v>
      </c>
      <c r="D15" s="522">
        <v>0</v>
      </c>
      <c r="E15" s="532">
        <v>0</v>
      </c>
      <c r="F15" s="532">
        <v>0</v>
      </c>
      <c r="G15" s="98"/>
      <c r="H15" s="98"/>
      <c r="I15" s="98"/>
      <c r="J15" s="102"/>
    </row>
    <row r="16" spans="1:10" ht="17.25" customHeight="1">
      <c r="A16" s="514" t="s">
        <v>1876</v>
      </c>
      <c r="B16" s="521"/>
      <c r="C16" s="100" t="s">
        <v>1865</v>
      </c>
      <c r="D16" s="523">
        <v>0</v>
      </c>
      <c r="E16" s="524">
        <v>0</v>
      </c>
      <c r="F16" s="524">
        <v>0</v>
      </c>
      <c r="G16" s="98"/>
      <c r="H16" s="98"/>
      <c r="I16" s="98"/>
      <c r="J16" s="102"/>
    </row>
    <row r="17" spans="1:10" ht="17.25" customHeight="1">
      <c r="A17" s="514" t="s">
        <v>1877</v>
      </c>
      <c r="B17" s="521"/>
      <c r="C17" s="100"/>
      <c r="D17" s="523" t="s">
        <v>137</v>
      </c>
      <c r="E17" s="525" t="s">
        <v>137</v>
      </c>
      <c r="F17" s="525" t="s">
        <v>137</v>
      </c>
      <c r="G17" s="101"/>
      <c r="H17" s="101"/>
      <c r="I17" s="101"/>
      <c r="J17" s="102"/>
    </row>
    <row r="18" spans="1:10" ht="17.25" customHeight="1">
      <c r="A18" s="514" t="s">
        <v>1878</v>
      </c>
      <c r="B18" s="521"/>
      <c r="C18" s="100" t="s">
        <v>1866</v>
      </c>
      <c r="D18" s="523">
        <v>0</v>
      </c>
      <c r="E18" s="525">
        <v>0</v>
      </c>
      <c r="F18" s="525">
        <v>0</v>
      </c>
      <c r="G18" s="101"/>
      <c r="H18" s="101"/>
      <c r="I18" s="101"/>
      <c r="J18" s="102"/>
    </row>
    <row r="19" spans="1:10" ht="31.5" customHeight="1">
      <c r="A19" s="514" t="s">
        <v>1879</v>
      </c>
      <c r="B19" s="521"/>
      <c r="C19" s="100" t="s">
        <v>1880</v>
      </c>
      <c r="D19" s="523">
        <v>0</v>
      </c>
      <c r="E19" s="525">
        <v>0</v>
      </c>
      <c r="F19" s="525">
        <v>0</v>
      </c>
      <c r="G19" s="101"/>
      <c r="H19" s="101"/>
      <c r="I19" s="101"/>
      <c r="J19" s="102"/>
    </row>
    <row r="20" spans="1:10" ht="17.25" customHeight="1">
      <c r="A20" s="514" t="s">
        <v>1881</v>
      </c>
      <c r="B20" s="521"/>
      <c r="C20" s="102"/>
      <c r="D20" s="533" t="s">
        <v>137</v>
      </c>
      <c r="E20" s="525" t="s">
        <v>137</v>
      </c>
      <c r="F20" s="525" t="s">
        <v>137</v>
      </c>
      <c r="G20" s="101"/>
      <c r="H20" s="101"/>
      <c r="I20" s="101"/>
      <c r="J20" s="102"/>
    </row>
    <row r="21" spans="1:10" ht="31.5" customHeight="1">
      <c r="A21" s="514" t="s">
        <v>1882</v>
      </c>
      <c r="B21" s="521"/>
      <c r="C21" s="100" t="s">
        <v>1883</v>
      </c>
      <c r="D21" s="523">
        <v>0</v>
      </c>
      <c r="E21" s="525">
        <v>0</v>
      </c>
      <c r="F21" s="525">
        <v>0</v>
      </c>
      <c r="G21" s="101"/>
      <c r="H21" s="101"/>
      <c r="I21" s="101"/>
      <c r="J21" s="102"/>
    </row>
    <row r="22" spans="1:10" ht="17.25" customHeight="1">
      <c r="A22" s="514" t="s">
        <v>1884</v>
      </c>
      <c r="B22" s="521"/>
      <c r="C22" s="100"/>
      <c r="D22" s="523" t="s">
        <v>137</v>
      </c>
      <c r="E22" s="525" t="s">
        <v>137</v>
      </c>
      <c r="F22" s="525" t="s">
        <v>137</v>
      </c>
      <c r="G22" s="101"/>
      <c r="H22" s="101"/>
      <c r="I22" s="101"/>
      <c r="J22" s="102"/>
    </row>
    <row r="23" spans="1:10" ht="17.25" customHeight="1">
      <c r="A23" s="514" t="s">
        <v>1885</v>
      </c>
      <c r="B23" s="521"/>
      <c r="C23" s="97" t="s">
        <v>144</v>
      </c>
      <c r="D23" s="522">
        <f>D24+D29</f>
        <v>576.4685431104573</v>
      </c>
      <c r="E23" s="522">
        <f>E24+E29</f>
        <v>25.828999999999997</v>
      </c>
      <c r="F23" s="522">
        <f>F24+F29</f>
        <v>14889.606</v>
      </c>
      <c r="G23" s="98"/>
      <c r="H23" s="98"/>
      <c r="I23" s="98"/>
      <c r="J23" s="102"/>
    </row>
    <row r="24" spans="1:10" ht="17.25" customHeight="1">
      <c r="A24" s="514" t="s">
        <v>1886</v>
      </c>
      <c r="B24" s="521"/>
      <c r="C24" s="100" t="s">
        <v>1865</v>
      </c>
      <c r="D24" s="523">
        <v>0</v>
      </c>
      <c r="E24" s="524">
        <v>0</v>
      </c>
      <c r="F24" s="524">
        <v>0</v>
      </c>
      <c r="G24" s="98"/>
      <c r="H24" s="98"/>
      <c r="I24" s="98"/>
      <c r="J24" s="102"/>
    </row>
    <row r="25" spans="1:10" ht="31.5" customHeight="1">
      <c r="A25" s="514" t="s">
        <v>1887</v>
      </c>
      <c r="B25" s="521"/>
      <c r="C25" s="100" t="s">
        <v>1888</v>
      </c>
      <c r="D25" s="523">
        <v>0</v>
      </c>
      <c r="E25" s="524">
        <v>0</v>
      </c>
      <c r="F25" s="524">
        <v>0</v>
      </c>
      <c r="G25" s="98"/>
      <c r="H25" s="98"/>
      <c r="I25" s="98"/>
      <c r="J25" s="102"/>
    </row>
    <row r="26" spans="1:10" ht="17.25" customHeight="1">
      <c r="A26" s="514" t="s">
        <v>1889</v>
      </c>
      <c r="B26" s="521"/>
      <c r="C26" s="100"/>
      <c r="D26" s="523" t="s">
        <v>137</v>
      </c>
      <c r="E26" s="525" t="s">
        <v>137</v>
      </c>
      <c r="F26" s="525" t="s">
        <v>137</v>
      </c>
      <c r="G26" s="101"/>
      <c r="H26" s="101"/>
      <c r="I26" s="101"/>
      <c r="J26" s="102"/>
    </row>
    <row r="27" spans="1:10" ht="45.75" customHeight="1">
      <c r="A27" s="514" t="s">
        <v>1890</v>
      </c>
      <c r="B27" s="521"/>
      <c r="C27" s="100" t="s">
        <v>1891</v>
      </c>
      <c r="D27" s="523">
        <v>0</v>
      </c>
      <c r="E27" s="525">
        <v>0</v>
      </c>
      <c r="F27" s="525">
        <v>0</v>
      </c>
      <c r="G27" s="101"/>
      <c r="H27" s="101"/>
      <c r="I27" s="101"/>
      <c r="J27" s="102"/>
    </row>
    <row r="28" spans="1:10" ht="17.25" customHeight="1">
      <c r="A28" s="514" t="s">
        <v>1892</v>
      </c>
      <c r="B28" s="521"/>
      <c r="C28" s="100"/>
      <c r="D28" s="523" t="s">
        <v>137</v>
      </c>
      <c r="E28" s="525" t="s">
        <v>137</v>
      </c>
      <c r="F28" s="525" t="s">
        <v>137</v>
      </c>
      <c r="G28" s="101"/>
      <c r="H28" s="101"/>
      <c r="I28" s="101"/>
      <c r="J28" s="102"/>
    </row>
    <row r="29" spans="1:10" ht="15.75" customHeight="1">
      <c r="A29" s="514" t="s">
        <v>1893</v>
      </c>
      <c r="B29" s="521"/>
      <c r="C29" s="100" t="s">
        <v>1866</v>
      </c>
      <c r="D29" s="523">
        <f>D30+D32</f>
        <v>576.4685431104573</v>
      </c>
      <c r="E29" s="523">
        <f>E30+E32</f>
        <v>25.828999999999997</v>
      </c>
      <c r="F29" s="523">
        <f>F30+F32</f>
        <v>14889.606</v>
      </c>
      <c r="G29" s="101"/>
      <c r="H29" s="101"/>
      <c r="I29" s="101"/>
      <c r="J29" s="102"/>
    </row>
    <row r="30" spans="1:10" ht="31.5" customHeight="1">
      <c r="A30" s="514" t="s">
        <v>1894</v>
      </c>
      <c r="B30" s="521"/>
      <c r="C30" s="100" t="s">
        <v>1895</v>
      </c>
      <c r="D30" s="525">
        <v>0</v>
      </c>
      <c r="E30" s="525">
        <v>0</v>
      </c>
      <c r="F30" s="525">
        <v>0</v>
      </c>
      <c r="G30" s="101"/>
      <c r="H30" s="101"/>
      <c r="I30" s="101"/>
      <c r="J30" s="102"/>
    </row>
    <row r="31" spans="1:10" ht="17.25" customHeight="1">
      <c r="A31" s="514" t="s">
        <v>1896</v>
      </c>
      <c r="B31" s="521"/>
      <c r="C31" s="102"/>
      <c r="D31" s="533" t="s">
        <v>137</v>
      </c>
      <c r="E31" s="525" t="s">
        <v>137</v>
      </c>
      <c r="F31" s="525" t="s">
        <v>137</v>
      </c>
      <c r="G31" s="101"/>
      <c r="H31" s="101"/>
      <c r="I31" s="101"/>
      <c r="J31" s="102"/>
    </row>
    <row r="32" spans="1:10" ht="45.75" customHeight="1">
      <c r="A32" s="514" t="s">
        <v>1897</v>
      </c>
      <c r="B32" s="521"/>
      <c r="C32" s="100" t="s">
        <v>1898</v>
      </c>
      <c r="D32" s="525">
        <f>F32/E32</f>
        <v>576.4685431104573</v>
      </c>
      <c r="E32" s="525">
        <f>SUM(E34:E41)</f>
        <v>25.828999999999997</v>
      </c>
      <c r="F32" s="525">
        <f>SUM(F34:F43)</f>
        <v>14889.606</v>
      </c>
      <c r="G32" s="101"/>
      <c r="H32" s="101"/>
      <c r="I32" s="101"/>
      <c r="J32" s="102"/>
    </row>
    <row r="33" spans="1:10" s="542" customFormat="1" ht="18.75" customHeight="1">
      <c r="A33" s="534"/>
      <c r="B33" s="535"/>
      <c r="C33" s="536" t="s">
        <v>1340</v>
      </c>
      <c r="D33" s="537"/>
      <c r="E33" s="538"/>
      <c r="F33" s="539"/>
      <c r="G33" s="530"/>
      <c r="H33" s="540"/>
      <c r="I33" s="541"/>
      <c r="J33" s="541"/>
    </row>
    <row r="34" spans="1:10" s="542" customFormat="1" ht="31.5" customHeight="1">
      <c r="A34" s="514" t="s">
        <v>1899</v>
      </c>
      <c r="B34" s="543" t="s">
        <v>1900</v>
      </c>
      <c r="C34" s="544" t="s">
        <v>1901</v>
      </c>
      <c r="D34" s="525">
        <f>F34/E34</f>
        <v>518.5355555555556</v>
      </c>
      <c r="E34" s="525">
        <v>4.05</v>
      </c>
      <c r="F34" s="525">
        <f>2117.119-5-5.5-5.05-1.5</f>
        <v>2100.069</v>
      </c>
      <c r="G34" s="545" t="s">
        <v>1869</v>
      </c>
      <c r="H34" s="546" t="s">
        <v>1870</v>
      </c>
      <c r="I34" s="541"/>
      <c r="J34" s="541"/>
    </row>
    <row r="35" spans="1:10" s="542" customFormat="1" ht="18.75" customHeight="1">
      <c r="A35" s="534"/>
      <c r="B35" s="543"/>
      <c r="C35" s="547" t="s">
        <v>1580</v>
      </c>
      <c r="D35" s="525"/>
      <c r="E35" s="525"/>
      <c r="F35" s="525"/>
      <c r="G35" s="545"/>
      <c r="H35" s="546"/>
      <c r="I35" s="541"/>
      <c r="J35" s="541"/>
    </row>
    <row r="36" spans="1:10" s="542" customFormat="1" ht="31.5" customHeight="1">
      <c r="A36" s="514" t="s">
        <v>1902</v>
      </c>
      <c r="B36" s="543" t="s">
        <v>1903</v>
      </c>
      <c r="C36" s="544" t="s">
        <v>1904</v>
      </c>
      <c r="D36" s="525">
        <f>F36/E36</f>
        <v>488.4372248635323</v>
      </c>
      <c r="E36" s="525">
        <v>5.679</v>
      </c>
      <c r="F36" s="525">
        <f>2809.435-1.4-34.2</f>
        <v>2773.835</v>
      </c>
      <c r="G36" s="545" t="s">
        <v>1869</v>
      </c>
      <c r="H36" s="546" t="s">
        <v>1870</v>
      </c>
      <c r="I36" s="541"/>
      <c r="J36" s="541"/>
    </row>
    <row r="37" spans="1:10" s="542" customFormat="1" ht="53.25" customHeight="1">
      <c r="A37" s="514" t="s">
        <v>1905</v>
      </c>
      <c r="B37" s="543" t="s">
        <v>1906</v>
      </c>
      <c r="C37" s="544" t="s">
        <v>1907</v>
      </c>
      <c r="D37" s="525">
        <v>450</v>
      </c>
      <c r="E37" s="525">
        <v>4.7</v>
      </c>
      <c r="F37" s="525">
        <f>E37*D37</f>
        <v>2115</v>
      </c>
      <c r="G37" s="545" t="s">
        <v>1869</v>
      </c>
      <c r="H37" s="546" t="s">
        <v>1870</v>
      </c>
      <c r="I37" s="541"/>
      <c r="J37" s="541"/>
    </row>
    <row r="38" spans="1:10" s="542" customFormat="1" ht="31.5" customHeight="1">
      <c r="A38" s="514" t="s">
        <v>1908</v>
      </c>
      <c r="B38" s="543" t="s">
        <v>1909</v>
      </c>
      <c r="C38" s="544" t="s">
        <v>1910</v>
      </c>
      <c r="D38" s="525">
        <v>451</v>
      </c>
      <c r="E38" s="525">
        <v>4.2</v>
      </c>
      <c r="F38" s="525">
        <v>2215.022</v>
      </c>
      <c r="G38" s="545" t="s">
        <v>1869</v>
      </c>
      <c r="H38" s="546" t="s">
        <v>1870</v>
      </c>
      <c r="I38" s="541"/>
      <c r="J38" s="541"/>
    </row>
    <row r="39" spans="1:10" s="542" customFormat="1" ht="31.5" customHeight="1">
      <c r="A39" s="514" t="s">
        <v>1911</v>
      </c>
      <c r="B39" s="543" t="s">
        <v>1912</v>
      </c>
      <c r="C39" s="544" t="s">
        <v>1913</v>
      </c>
      <c r="D39" s="525">
        <v>452</v>
      </c>
      <c r="E39" s="525">
        <v>0.5</v>
      </c>
      <c r="F39" s="525">
        <f>E39*D39</f>
        <v>226</v>
      </c>
      <c r="G39" s="545" t="s">
        <v>1869</v>
      </c>
      <c r="H39" s="546" t="s">
        <v>1870</v>
      </c>
      <c r="I39" s="541"/>
      <c r="J39" s="541"/>
    </row>
    <row r="40" spans="1:10" s="542" customFormat="1" ht="31.5" customHeight="1">
      <c r="A40" s="514" t="s">
        <v>1914</v>
      </c>
      <c r="B40" s="543" t="s">
        <v>1915</v>
      </c>
      <c r="C40" s="544" t="s">
        <v>1916</v>
      </c>
      <c r="D40" s="525">
        <v>453</v>
      </c>
      <c r="E40" s="525">
        <v>5</v>
      </c>
      <c r="F40" s="525">
        <v>3200</v>
      </c>
      <c r="G40" s="545" t="s">
        <v>1869</v>
      </c>
      <c r="H40" s="546" t="s">
        <v>1870</v>
      </c>
      <c r="I40" s="541"/>
      <c r="J40" s="541"/>
    </row>
    <row r="41" spans="1:10" s="542" customFormat="1" ht="18.75" customHeight="1">
      <c r="A41" s="514" t="s">
        <v>1917</v>
      </c>
      <c r="B41" s="543" t="s">
        <v>1918</v>
      </c>
      <c r="C41" s="544" t="s">
        <v>1919</v>
      </c>
      <c r="D41" s="525">
        <v>455</v>
      </c>
      <c r="E41" s="525">
        <v>1.7</v>
      </c>
      <c r="F41" s="525">
        <f>E41*D41</f>
        <v>773.5</v>
      </c>
      <c r="G41" s="545" t="s">
        <v>1869</v>
      </c>
      <c r="H41" s="546" t="s">
        <v>1870</v>
      </c>
      <c r="I41" s="541"/>
      <c r="J41" s="541"/>
    </row>
    <row r="42" spans="1:10" s="542" customFormat="1" ht="53.25" customHeight="1">
      <c r="A42" s="514" t="s">
        <v>1920</v>
      </c>
      <c r="B42" s="543"/>
      <c r="C42" s="548" t="s">
        <v>1921</v>
      </c>
      <c r="D42" s="549">
        <v>0.774</v>
      </c>
      <c r="E42" s="437">
        <v>1570</v>
      </c>
      <c r="F42" s="437">
        <f>D42*E42</f>
        <v>1215.18</v>
      </c>
      <c r="G42" s="550" t="s">
        <v>1869</v>
      </c>
      <c r="H42" s="546" t="s">
        <v>1922</v>
      </c>
      <c r="I42" s="541"/>
      <c r="J42" s="541"/>
    </row>
    <row r="43" spans="1:10" s="542" customFormat="1" ht="53.25" customHeight="1">
      <c r="A43" s="514" t="s">
        <v>1923</v>
      </c>
      <c r="B43" s="543"/>
      <c r="C43" s="548" t="s">
        <v>1924</v>
      </c>
      <c r="D43" s="549">
        <v>1.355</v>
      </c>
      <c r="E43" s="437">
        <v>200</v>
      </c>
      <c r="F43" s="437">
        <f>E43*D43</f>
        <v>271</v>
      </c>
      <c r="G43" s="550" t="s">
        <v>1869</v>
      </c>
      <c r="H43" s="546" t="s">
        <v>1922</v>
      </c>
      <c r="I43" s="541"/>
      <c r="J43" s="541"/>
    </row>
    <row r="44" spans="1:10" ht="17.25" customHeight="1">
      <c r="A44" s="86">
        <v>5</v>
      </c>
      <c r="B44" s="551"/>
      <c r="C44" s="552" t="s">
        <v>1925</v>
      </c>
      <c r="D44" s="522">
        <v>0</v>
      </c>
      <c r="E44" s="553">
        <v>0</v>
      </c>
      <c r="F44" s="532">
        <v>0</v>
      </c>
      <c r="G44" s="524"/>
      <c r="H44" s="524"/>
      <c r="I44" s="98"/>
      <c r="J44" s="98"/>
    </row>
    <row r="45" spans="1:10" ht="17.25" customHeight="1">
      <c r="A45" s="514" t="s">
        <v>1926</v>
      </c>
      <c r="B45" s="554"/>
      <c r="C45" s="555" t="s">
        <v>1865</v>
      </c>
      <c r="D45" s="523">
        <v>0</v>
      </c>
      <c r="E45" s="556">
        <v>0</v>
      </c>
      <c r="F45" s="525">
        <v>0</v>
      </c>
      <c r="G45" s="525"/>
      <c r="H45" s="525"/>
      <c r="I45" s="101"/>
      <c r="J45" s="101"/>
    </row>
    <row r="46" spans="1:10" ht="17.25" customHeight="1">
      <c r="A46" s="514" t="s">
        <v>1927</v>
      </c>
      <c r="B46" s="554"/>
      <c r="C46" s="555"/>
      <c r="D46" s="523" t="s">
        <v>137</v>
      </c>
      <c r="E46" s="556" t="s">
        <v>137</v>
      </c>
      <c r="F46" s="525" t="s">
        <v>137</v>
      </c>
      <c r="G46" s="525"/>
      <c r="H46" s="525"/>
      <c r="I46" s="101"/>
      <c r="J46" s="101"/>
    </row>
    <row r="47" spans="1:10" ht="17.25" customHeight="1">
      <c r="A47" s="514" t="s">
        <v>1928</v>
      </c>
      <c r="B47" s="554"/>
      <c r="C47" s="555" t="s">
        <v>1866</v>
      </c>
      <c r="D47" s="523">
        <v>0</v>
      </c>
      <c r="E47" s="556">
        <v>0</v>
      </c>
      <c r="F47" s="525">
        <v>0</v>
      </c>
      <c r="G47" s="525"/>
      <c r="H47" s="525"/>
      <c r="I47" s="101"/>
      <c r="J47" s="101"/>
    </row>
    <row r="48" spans="1:10" ht="17.25" customHeight="1">
      <c r="A48" s="514" t="s">
        <v>1929</v>
      </c>
      <c r="B48" s="554"/>
      <c r="C48" s="557"/>
      <c r="D48" s="533" t="s">
        <v>137</v>
      </c>
      <c r="E48" s="556" t="s">
        <v>137</v>
      </c>
      <c r="F48" s="525" t="s">
        <v>137</v>
      </c>
      <c r="G48" s="525"/>
      <c r="H48" s="525"/>
      <c r="I48" s="101"/>
      <c r="J48" s="101"/>
    </row>
    <row r="49" spans="1:10" ht="17.25" customHeight="1">
      <c r="A49" s="86">
        <v>6</v>
      </c>
      <c r="B49" s="551"/>
      <c r="C49" s="552" t="s">
        <v>149</v>
      </c>
      <c r="D49" s="522">
        <v>0</v>
      </c>
      <c r="E49" s="553">
        <v>0</v>
      </c>
      <c r="F49" s="532">
        <v>0</v>
      </c>
      <c r="G49" s="524"/>
      <c r="H49" s="524"/>
      <c r="I49" s="98"/>
      <c r="J49" s="98"/>
    </row>
    <row r="50" spans="1:10" ht="17.25" customHeight="1">
      <c r="A50" s="514" t="s">
        <v>1930</v>
      </c>
      <c r="B50" s="554"/>
      <c r="C50" s="555" t="s">
        <v>1865</v>
      </c>
      <c r="D50" s="523">
        <v>0</v>
      </c>
      <c r="E50" s="556">
        <v>0</v>
      </c>
      <c r="F50" s="525">
        <v>0</v>
      </c>
      <c r="G50" s="525"/>
      <c r="H50" s="525"/>
      <c r="I50" s="101"/>
      <c r="J50" s="101"/>
    </row>
    <row r="51" spans="1:10" ht="17.25" customHeight="1">
      <c r="A51" s="514" t="s">
        <v>1931</v>
      </c>
      <c r="B51" s="554"/>
      <c r="C51" s="555"/>
      <c r="D51" s="523" t="s">
        <v>137</v>
      </c>
      <c r="E51" s="556" t="s">
        <v>137</v>
      </c>
      <c r="F51" s="525" t="s">
        <v>137</v>
      </c>
      <c r="G51" s="525"/>
      <c r="H51" s="525"/>
      <c r="I51" s="101"/>
      <c r="J51" s="101"/>
    </row>
    <row r="52" spans="1:10" ht="17.25" customHeight="1">
      <c r="A52" s="514" t="s">
        <v>1932</v>
      </c>
      <c r="B52" s="554"/>
      <c r="C52" s="555" t="s">
        <v>1866</v>
      </c>
      <c r="D52" s="523">
        <v>0</v>
      </c>
      <c r="E52" s="556">
        <v>0</v>
      </c>
      <c r="F52" s="525">
        <v>0</v>
      </c>
      <c r="G52" s="525"/>
      <c r="H52" s="525"/>
      <c r="I52" s="101"/>
      <c r="J52" s="101"/>
    </row>
    <row r="53" spans="1:10" ht="17.25" customHeight="1">
      <c r="A53" s="514" t="s">
        <v>1933</v>
      </c>
      <c r="B53" s="554"/>
      <c r="C53" s="557"/>
      <c r="D53" s="533" t="s">
        <v>137</v>
      </c>
      <c r="E53" s="556" t="s">
        <v>137</v>
      </c>
      <c r="F53" s="525" t="s">
        <v>137</v>
      </c>
      <c r="G53" s="525"/>
      <c r="H53" s="525"/>
      <c r="I53" s="101"/>
      <c r="J53" s="101"/>
    </row>
    <row r="54" spans="1:10" ht="17.25" customHeight="1">
      <c r="A54" s="514" t="s">
        <v>1934</v>
      </c>
      <c r="B54" s="554"/>
      <c r="C54" s="552" t="s">
        <v>150</v>
      </c>
      <c r="D54" s="522">
        <f>F54/E54</f>
        <v>1258.7793427230047</v>
      </c>
      <c r="E54" s="522">
        <f>E55+E57</f>
        <v>2.343</v>
      </c>
      <c r="F54" s="522">
        <f>F55+F57</f>
        <v>2949.3199999999997</v>
      </c>
      <c r="G54" s="524"/>
      <c r="H54" s="524"/>
      <c r="I54" s="98"/>
      <c r="J54" s="102"/>
    </row>
    <row r="55" spans="1:10" ht="17.25" customHeight="1">
      <c r="A55" s="514" t="s">
        <v>1935</v>
      </c>
      <c r="B55" s="554"/>
      <c r="C55" s="555" t="s">
        <v>1865</v>
      </c>
      <c r="D55" s="523">
        <v>0</v>
      </c>
      <c r="E55" s="524">
        <v>0</v>
      </c>
      <c r="F55" s="524">
        <v>0</v>
      </c>
      <c r="G55" s="524"/>
      <c r="H55" s="524"/>
      <c r="I55" s="98"/>
      <c r="J55" s="102"/>
    </row>
    <row r="56" spans="1:10" ht="17.25" customHeight="1">
      <c r="A56" s="514" t="s">
        <v>1936</v>
      </c>
      <c r="B56" s="554"/>
      <c r="C56" s="555"/>
      <c r="D56" s="523" t="s">
        <v>137</v>
      </c>
      <c r="E56" s="525" t="s">
        <v>137</v>
      </c>
      <c r="F56" s="525" t="s">
        <v>137</v>
      </c>
      <c r="G56" s="525"/>
      <c r="H56" s="525"/>
      <c r="I56" s="101"/>
      <c r="J56" s="102"/>
    </row>
    <row r="57" spans="1:10" ht="17.25" customHeight="1">
      <c r="A57" s="514" t="s">
        <v>1937</v>
      </c>
      <c r="B57" s="554"/>
      <c r="C57" s="555" t="s">
        <v>1866</v>
      </c>
      <c r="D57" s="523">
        <f>F57/E57</f>
        <v>1258.7793427230047</v>
      </c>
      <c r="E57" s="525">
        <f>SUM(E59:E64)</f>
        <v>2.343</v>
      </c>
      <c r="F57" s="525">
        <f>SUM(F59:F64)</f>
        <v>2949.3199999999997</v>
      </c>
      <c r="G57" s="525"/>
      <c r="H57" s="525"/>
      <c r="I57" s="101"/>
      <c r="J57" s="102"/>
    </row>
    <row r="58" spans="1:10" ht="16.5" customHeight="1">
      <c r="A58" s="514"/>
      <c r="B58" s="554"/>
      <c r="C58" s="552" t="s">
        <v>1580</v>
      </c>
      <c r="D58" s="523"/>
      <c r="E58" s="525"/>
      <c r="F58" s="525"/>
      <c r="G58" s="525"/>
      <c r="H58" s="525"/>
      <c r="I58" s="101"/>
      <c r="J58" s="102"/>
    </row>
    <row r="59" spans="1:10" ht="31.5" customHeight="1">
      <c r="A59" s="514" t="s">
        <v>1938</v>
      </c>
      <c r="B59" s="558" t="s">
        <v>1939</v>
      </c>
      <c r="C59" s="559" t="s">
        <v>1940</v>
      </c>
      <c r="D59" s="524">
        <v>910</v>
      </c>
      <c r="E59" s="524">
        <v>0.83</v>
      </c>
      <c r="F59" s="524">
        <f>E59*D59</f>
        <v>755.3</v>
      </c>
      <c r="G59" s="545" t="s">
        <v>1869</v>
      </c>
      <c r="H59" s="546" t="s">
        <v>1870</v>
      </c>
      <c r="I59" s="101"/>
      <c r="J59" s="102"/>
    </row>
    <row r="60" spans="1:10" ht="31.5" customHeight="1">
      <c r="A60" s="514" t="s">
        <v>1941</v>
      </c>
      <c r="B60" s="558" t="s">
        <v>1942</v>
      </c>
      <c r="C60" s="559" t="s">
        <v>1943</v>
      </c>
      <c r="D60" s="524">
        <f aca="true" t="shared" si="0" ref="D60:D65">F60/E60</f>
        <v>1329.4499999999998</v>
      </c>
      <c r="E60" s="524">
        <v>0.2</v>
      </c>
      <c r="F60" s="524">
        <v>265.89</v>
      </c>
      <c r="G60" s="545" t="s">
        <v>1869</v>
      </c>
      <c r="H60" s="546" t="s">
        <v>1870</v>
      </c>
      <c r="I60" s="101"/>
      <c r="J60" s="102"/>
    </row>
    <row r="61" spans="1:10" ht="31.5" customHeight="1">
      <c r="A61" s="514" t="s">
        <v>1944</v>
      </c>
      <c r="B61" s="558" t="s">
        <v>1945</v>
      </c>
      <c r="C61" s="560" t="s">
        <v>1946</v>
      </c>
      <c r="D61" s="524">
        <f t="shared" si="0"/>
        <v>1316.0000000000002</v>
      </c>
      <c r="E61" s="524">
        <v>0.35</v>
      </c>
      <c r="F61" s="524">
        <v>460.6</v>
      </c>
      <c r="G61" s="545" t="s">
        <v>1869</v>
      </c>
      <c r="H61" s="546" t="s">
        <v>1870</v>
      </c>
      <c r="I61" s="101"/>
      <c r="J61" s="102"/>
    </row>
    <row r="62" spans="1:10" ht="31.5" customHeight="1">
      <c r="A62" s="514" t="s">
        <v>1947</v>
      </c>
      <c r="B62" s="558" t="s">
        <v>1948</v>
      </c>
      <c r="C62" s="559" t="s">
        <v>1949</v>
      </c>
      <c r="D62" s="524">
        <f t="shared" si="0"/>
        <v>1323.055072463768</v>
      </c>
      <c r="E62" s="524">
        <v>0.34500000000000003</v>
      </c>
      <c r="F62" s="524">
        <v>456.454</v>
      </c>
      <c r="G62" s="545" t="s">
        <v>1869</v>
      </c>
      <c r="H62" s="546" t="s">
        <v>1870</v>
      </c>
      <c r="I62" s="101"/>
      <c r="J62" s="102"/>
    </row>
    <row r="63" spans="1:10" ht="31.5" customHeight="1">
      <c r="A63" s="514" t="s">
        <v>1950</v>
      </c>
      <c r="B63" s="558" t="s">
        <v>1951</v>
      </c>
      <c r="C63" s="559" t="s">
        <v>1952</v>
      </c>
      <c r="D63" s="524">
        <f t="shared" si="0"/>
        <v>1695.318352059925</v>
      </c>
      <c r="E63" s="524">
        <v>0.534</v>
      </c>
      <c r="F63" s="524">
        <v>905.3</v>
      </c>
      <c r="G63" s="545" t="s">
        <v>1869</v>
      </c>
      <c r="H63" s="546" t="s">
        <v>1870</v>
      </c>
      <c r="I63" s="101"/>
      <c r="J63" s="102"/>
    </row>
    <row r="64" spans="1:10" ht="31.5" customHeight="1">
      <c r="A64" s="514" t="s">
        <v>1953</v>
      </c>
      <c r="B64" s="558" t="s">
        <v>1954</v>
      </c>
      <c r="C64" s="559" t="s">
        <v>1955</v>
      </c>
      <c r="D64" s="524">
        <f t="shared" si="0"/>
        <v>1259.2380952380952</v>
      </c>
      <c r="E64" s="524">
        <v>0.084</v>
      </c>
      <c r="F64" s="524">
        <v>105.776</v>
      </c>
      <c r="G64" s="545" t="s">
        <v>1869</v>
      </c>
      <c r="H64" s="546" t="s">
        <v>1870</v>
      </c>
      <c r="I64" s="101"/>
      <c r="J64" s="102"/>
    </row>
    <row r="65" spans="1:10" ht="17.25" customHeight="1">
      <c r="A65" s="514" t="s">
        <v>1956</v>
      </c>
      <c r="B65" s="554"/>
      <c r="C65" s="552" t="s">
        <v>151</v>
      </c>
      <c r="D65" s="522">
        <f t="shared" si="0"/>
        <v>1204.6506024096384</v>
      </c>
      <c r="E65" s="522">
        <f>E66+E68</f>
        <v>1.8675000000000002</v>
      </c>
      <c r="F65" s="522">
        <f>F66+F68</f>
        <v>2249.685</v>
      </c>
      <c r="G65" s="524"/>
      <c r="H65" s="524"/>
      <c r="I65" s="98"/>
      <c r="J65" s="102"/>
    </row>
    <row r="66" spans="1:10" ht="17.25" customHeight="1">
      <c r="A66" s="514" t="s">
        <v>1957</v>
      </c>
      <c r="B66" s="554"/>
      <c r="C66" s="555" t="s">
        <v>1865</v>
      </c>
      <c r="D66" s="523">
        <v>0</v>
      </c>
      <c r="E66" s="524">
        <v>0</v>
      </c>
      <c r="F66" s="524">
        <v>0</v>
      </c>
      <c r="G66" s="524"/>
      <c r="H66" s="524"/>
      <c r="I66" s="98"/>
      <c r="J66" s="102"/>
    </row>
    <row r="67" spans="1:10" ht="17.25" customHeight="1">
      <c r="A67" s="514" t="s">
        <v>1958</v>
      </c>
      <c r="B67" s="554"/>
      <c r="C67" s="555"/>
      <c r="D67" s="523" t="s">
        <v>137</v>
      </c>
      <c r="E67" s="525" t="s">
        <v>137</v>
      </c>
      <c r="F67" s="525" t="s">
        <v>137</v>
      </c>
      <c r="G67" s="525"/>
      <c r="H67" s="525"/>
      <c r="I67" s="101"/>
      <c r="J67" s="102"/>
    </row>
    <row r="68" spans="1:10" ht="17.25" customHeight="1">
      <c r="A68" s="514" t="s">
        <v>1959</v>
      </c>
      <c r="B68" s="554"/>
      <c r="C68" s="555" t="s">
        <v>1866</v>
      </c>
      <c r="D68" s="523">
        <f>F68/E68</f>
        <v>1204.6506024096384</v>
      </c>
      <c r="E68" s="525">
        <f>SUM(E70:E81)</f>
        <v>1.8675000000000002</v>
      </c>
      <c r="F68" s="525">
        <f>SUM(F70:F81)</f>
        <v>2249.685</v>
      </c>
      <c r="G68" s="525"/>
      <c r="H68" s="525"/>
      <c r="I68" s="101"/>
      <c r="J68" s="102"/>
    </row>
    <row r="69" spans="1:10" ht="15.75" customHeight="1">
      <c r="A69" s="514"/>
      <c r="B69" s="561"/>
      <c r="C69" s="562" t="s">
        <v>1580</v>
      </c>
      <c r="D69" s="563"/>
      <c r="E69" s="564"/>
      <c r="F69" s="563"/>
      <c r="G69" s="545"/>
      <c r="H69" s="546"/>
      <c r="I69" s="101"/>
      <c r="J69" s="102"/>
    </row>
    <row r="70" spans="1:10" ht="31.5" customHeight="1">
      <c r="A70" s="514" t="s">
        <v>1960</v>
      </c>
      <c r="B70" s="561" t="s">
        <v>1961</v>
      </c>
      <c r="C70" s="565" t="s">
        <v>1962</v>
      </c>
      <c r="D70" s="566">
        <f aca="true" t="shared" si="1" ref="D70:D81">F70/E70</f>
        <v>2727.547368421053</v>
      </c>
      <c r="E70" s="567">
        <v>0.095</v>
      </c>
      <c r="F70" s="568">
        <v>259.117</v>
      </c>
      <c r="G70" s="545" t="s">
        <v>1869</v>
      </c>
      <c r="H70" s="546" t="s">
        <v>1870</v>
      </c>
      <c r="I70" s="101"/>
      <c r="J70" s="102"/>
    </row>
    <row r="71" spans="1:10" ht="31.5" customHeight="1">
      <c r="A71" s="514" t="s">
        <v>1963</v>
      </c>
      <c r="B71" s="561" t="s">
        <v>1964</v>
      </c>
      <c r="C71" s="565" t="s">
        <v>1965</v>
      </c>
      <c r="D71" s="566">
        <f t="shared" si="1"/>
        <v>1134.2115384615386</v>
      </c>
      <c r="E71" s="567">
        <v>0.156</v>
      </c>
      <c r="F71" s="568">
        <v>176.937</v>
      </c>
      <c r="G71" s="545" t="s">
        <v>1869</v>
      </c>
      <c r="H71" s="546" t="s">
        <v>1870</v>
      </c>
      <c r="I71" s="101"/>
      <c r="J71" s="102"/>
    </row>
    <row r="72" spans="1:10" ht="17.25" customHeight="1">
      <c r="A72" s="514" t="s">
        <v>1966</v>
      </c>
      <c r="B72" s="561" t="s">
        <v>1967</v>
      </c>
      <c r="C72" s="565" t="s">
        <v>1968</v>
      </c>
      <c r="D72" s="566">
        <f t="shared" si="1"/>
        <v>1126.115501519757</v>
      </c>
      <c r="E72" s="567">
        <v>0.1645</v>
      </c>
      <c r="F72" s="568">
        <f>189.846-4.6</f>
        <v>185.246</v>
      </c>
      <c r="G72" s="545" t="s">
        <v>1869</v>
      </c>
      <c r="H72" s="546" t="s">
        <v>1870</v>
      </c>
      <c r="I72" s="101"/>
      <c r="J72" s="102"/>
    </row>
    <row r="73" spans="1:10" ht="31.5" customHeight="1">
      <c r="A73" s="514" t="s">
        <v>1969</v>
      </c>
      <c r="B73" s="561" t="s">
        <v>1970</v>
      </c>
      <c r="C73" s="565" t="s">
        <v>1971</v>
      </c>
      <c r="D73" s="566">
        <f t="shared" si="1"/>
        <v>1599.9173553719006</v>
      </c>
      <c r="E73" s="567">
        <v>0.242</v>
      </c>
      <c r="F73" s="568">
        <f>388.78-1.6</f>
        <v>387.17999999999995</v>
      </c>
      <c r="G73" s="545" t="s">
        <v>1869</v>
      </c>
      <c r="H73" s="546" t="s">
        <v>1870</v>
      </c>
      <c r="I73" s="101"/>
      <c r="J73" s="102"/>
    </row>
    <row r="74" spans="1:10" ht="17.25" customHeight="1">
      <c r="A74" s="514" t="s">
        <v>1972</v>
      </c>
      <c r="B74" s="561" t="s">
        <v>1973</v>
      </c>
      <c r="C74" s="565" t="s">
        <v>1974</v>
      </c>
      <c r="D74" s="566">
        <f t="shared" si="1"/>
        <v>845.623188405797</v>
      </c>
      <c r="E74" s="569">
        <v>0.3105</v>
      </c>
      <c r="F74" s="568">
        <f>267.366-4.8</f>
        <v>262.566</v>
      </c>
      <c r="G74" s="545" t="s">
        <v>1869</v>
      </c>
      <c r="H74" s="546" t="s">
        <v>1870</v>
      </c>
      <c r="I74" s="101"/>
      <c r="J74" s="102"/>
    </row>
    <row r="75" spans="1:10" ht="31.5" customHeight="1">
      <c r="A75" s="514" t="s">
        <v>1975</v>
      </c>
      <c r="B75" s="561" t="s">
        <v>1976</v>
      </c>
      <c r="C75" s="565" t="s">
        <v>1977</v>
      </c>
      <c r="D75" s="566">
        <f t="shared" si="1"/>
        <v>1925.6666666666667</v>
      </c>
      <c r="E75" s="567">
        <v>0.057</v>
      </c>
      <c r="F75" s="568">
        <v>109.763</v>
      </c>
      <c r="G75" s="545" t="s">
        <v>1869</v>
      </c>
      <c r="H75" s="546" t="s">
        <v>1870</v>
      </c>
      <c r="I75" s="101"/>
      <c r="J75" s="102"/>
    </row>
    <row r="76" spans="1:10" ht="17.25" customHeight="1">
      <c r="A76" s="514" t="s">
        <v>1978</v>
      </c>
      <c r="B76" s="561" t="s">
        <v>1979</v>
      </c>
      <c r="C76" s="565" t="s">
        <v>1980</v>
      </c>
      <c r="D76" s="566">
        <f t="shared" si="1"/>
        <v>954.0439024390244</v>
      </c>
      <c r="E76" s="570">
        <v>0.20500000000000002</v>
      </c>
      <c r="F76" s="568">
        <v>195.579</v>
      </c>
      <c r="G76" s="545" t="s">
        <v>1869</v>
      </c>
      <c r="H76" s="546" t="s">
        <v>1870</v>
      </c>
      <c r="I76" s="101"/>
      <c r="J76" s="102"/>
    </row>
    <row r="77" spans="1:10" ht="17.25" customHeight="1">
      <c r="A77" s="514" t="s">
        <v>1981</v>
      </c>
      <c r="B77" s="561" t="s">
        <v>1982</v>
      </c>
      <c r="C77" s="544" t="s">
        <v>1983</v>
      </c>
      <c r="D77" s="566">
        <f t="shared" si="1"/>
        <v>1275.7421602787454</v>
      </c>
      <c r="E77" s="566">
        <v>0.14350000000000002</v>
      </c>
      <c r="F77" s="568">
        <v>183.069</v>
      </c>
      <c r="G77" s="545" t="s">
        <v>1869</v>
      </c>
      <c r="H77" s="546" t="s">
        <v>1870</v>
      </c>
      <c r="I77" s="101"/>
      <c r="J77" s="102"/>
    </row>
    <row r="78" spans="1:10" ht="31.5" customHeight="1">
      <c r="A78" s="514" t="s">
        <v>1984</v>
      </c>
      <c r="B78" s="561" t="s">
        <v>1985</v>
      </c>
      <c r="C78" s="544" t="s">
        <v>1986</v>
      </c>
      <c r="D78" s="566">
        <f t="shared" si="1"/>
        <v>855.3245033112582</v>
      </c>
      <c r="E78" s="566">
        <v>0.151</v>
      </c>
      <c r="F78" s="568">
        <v>129.154</v>
      </c>
      <c r="G78" s="545" t="s">
        <v>1869</v>
      </c>
      <c r="H78" s="546" t="s">
        <v>1870</v>
      </c>
      <c r="I78" s="101"/>
      <c r="J78" s="102"/>
    </row>
    <row r="79" spans="1:10" ht="31.5" customHeight="1">
      <c r="A79" s="514" t="s">
        <v>1987</v>
      </c>
      <c r="B79" s="561" t="s">
        <v>1988</v>
      </c>
      <c r="C79" s="544" t="s">
        <v>1989</v>
      </c>
      <c r="D79" s="566">
        <f t="shared" si="1"/>
        <v>1092.2601626016262</v>
      </c>
      <c r="E79" s="566">
        <v>0.123</v>
      </c>
      <c r="F79" s="568">
        <v>134.348</v>
      </c>
      <c r="G79" s="545" t="s">
        <v>1869</v>
      </c>
      <c r="H79" s="546" t="s">
        <v>1870</v>
      </c>
      <c r="I79" s="101"/>
      <c r="J79" s="102"/>
    </row>
    <row r="80" spans="1:10" ht="17.25" customHeight="1">
      <c r="A80" s="514" t="s">
        <v>1990</v>
      </c>
      <c r="B80" s="561" t="s">
        <v>1991</v>
      </c>
      <c r="C80" s="544" t="s">
        <v>1992</v>
      </c>
      <c r="D80" s="566">
        <f t="shared" si="1"/>
        <v>712.1041666666666</v>
      </c>
      <c r="E80" s="566">
        <v>0.14400000000000002</v>
      </c>
      <c r="F80" s="568">
        <v>102.543</v>
      </c>
      <c r="G80" s="545" t="s">
        <v>1869</v>
      </c>
      <c r="H80" s="546" t="s">
        <v>1870</v>
      </c>
      <c r="I80" s="101"/>
      <c r="J80" s="102"/>
    </row>
    <row r="81" spans="1:10" ht="17.25" customHeight="1">
      <c r="A81" s="514" t="s">
        <v>1993</v>
      </c>
      <c r="B81" s="561" t="s">
        <v>1994</v>
      </c>
      <c r="C81" s="544" t="s">
        <v>1995</v>
      </c>
      <c r="D81" s="566">
        <f t="shared" si="1"/>
        <v>1633.9868421052633</v>
      </c>
      <c r="E81" s="566">
        <v>0.076</v>
      </c>
      <c r="F81" s="568">
        <v>124.183</v>
      </c>
      <c r="G81" s="545" t="s">
        <v>1869</v>
      </c>
      <c r="H81" s="546" t="s">
        <v>1870</v>
      </c>
      <c r="I81" s="101"/>
      <c r="J81" s="102"/>
    </row>
    <row r="82" spans="1:10" ht="29.25" customHeight="1">
      <c r="A82" s="514" t="s">
        <v>1996</v>
      </c>
      <c r="B82" s="521"/>
      <c r="C82" s="90" t="s">
        <v>1997</v>
      </c>
      <c r="D82" s="553"/>
      <c r="E82" s="532">
        <f>E83+E85+E93</f>
        <v>7</v>
      </c>
      <c r="F82" s="532">
        <f>F83+F85+F93</f>
        <v>4220.1759999999995</v>
      </c>
      <c r="G82" s="135"/>
      <c r="H82" s="135"/>
      <c r="I82" s="135"/>
      <c r="J82" s="102"/>
    </row>
    <row r="83" spans="1:10" ht="17.25" customHeight="1">
      <c r="A83" s="514" t="s">
        <v>1998</v>
      </c>
      <c r="B83" s="521"/>
      <c r="C83" s="100" t="s">
        <v>1865</v>
      </c>
      <c r="D83" s="523">
        <v>0</v>
      </c>
      <c r="E83" s="524">
        <v>0</v>
      </c>
      <c r="F83" s="524">
        <v>0</v>
      </c>
      <c r="G83" s="135"/>
      <c r="H83" s="135"/>
      <c r="I83" s="135"/>
      <c r="J83" s="102"/>
    </row>
    <row r="84" spans="1:10" ht="17.25" customHeight="1">
      <c r="A84" s="514" t="s">
        <v>1999</v>
      </c>
      <c r="B84" s="521"/>
      <c r="C84" s="100"/>
      <c r="D84" s="523" t="s">
        <v>137</v>
      </c>
      <c r="E84" s="525" t="s">
        <v>137</v>
      </c>
      <c r="F84" s="525" t="s">
        <v>137</v>
      </c>
      <c r="G84" s="101"/>
      <c r="H84" s="101"/>
      <c r="I84" s="101"/>
      <c r="J84" s="102"/>
    </row>
    <row r="85" spans="1:10" ht="15.75" customHeight="1">
      <c r="A85" s="514" t="s">
        <v>2000</v>
      </c>
      <c r="B85" s="521"/>
      <c r="C85" s="100" t="s">
        <v>1866</v>
      </c>
      <c r="D85" s="432"/>
      <c r="E85" s="571">
        <f>SUM(E86:E92)</f>
        <v>7</v>
      </c>
      <c r="F85" s="571">
        <f>SUM(F86:F92)</f>
        <v>4220.1759999999995</v>
      </c>
      <c r="G85" s="101"/>
      <c r="H85" s="101"/>
      <c r="I85" s="101"/>
      <c r="J85" s="102"/>
    </row>
    <row r="86" spans="1:10" ht="59.25" customHeight="1">
      <c r="A86" s="514" t="s">
        <v>2001</v>
      </c>
      <c r="B86" s="572" t="s">
        <v>2002</v>
      </c>
      <c r="C86" s="573" t="s">
        <v>2003</v>
      </c>
      <c r="D86" s="574">
        <v>3243.013</v>
      </c>
      <c r="E86" s="571">
        <v>1</v>
      </c>
      <c r="F86" s="574">
        <v>2887.841</v>
      </c>
      <c r="G86" s="550" t="s">
        <v>1869</v>
      </c>
      <c r="H86" s="575" t="s">
        <v>1922</v>
      </c>
      <c r="I86" s="101"/>
      <c r="J86" s="102"/>
    </row>
    <row r="87" spans="1:10" ht="59.25" customHeight="1">
      <c r="A87" s="514" t="s">
        <v>2004</v>
      </c>
      <c r="B87" s="572" t="s">
        <v>2005</v>
      </c>
      <c r="C87" s="576" t="s">
        <v>2006</v>
      </c>
      <c r="D87" s="577">
        <f aca="true" t="shared" si="2" ref="D87:D89">F87/E87</f>
        <v>298.478</v>
      </c>
      <c r="E87" s="571">
        <v>1</v>
      </c>
      <c r="F87" s="574">
        <f>337.478-39</f>
        <v>298.478</v>
      </c>
      <c r="G87" s="550" t="s">
        <v>1869</v>
      </c>
      <c r="H87" s="575" t="s">
        <v>1922</v>
      </c>
      <c r="I87" s="101"/>
      <c r="J87" s="102"/>
    </row>
    <row r="88" spans="1:10" ht="59.25" customHeight="1">
      <c r="A88" s="514" t="s">
        <v>2007</v>
      </c>
      <c r="B88" s="572" t="s">
        <v>2008</v>
      </c>
      <c r="C88" s="576" t="s">
        <v>2009</v>
      </c>
      <c r="D88" s="577">
        <f t="shared" si="2"/>
        <v>310.497</v>
      </c>
      <c r="E88" s="571">
        <v>1</v>
      </c>
      <c r="F88" s="574">
        <v>310.497</v>
      </c>
      <c r="G88" s="550" t="s">
        <v>1869</v>
      </c>
      <c r="H88" s="575" t="s">
        <v>1922</v>
      </c>
      <c r="I88" s="101"/>
      <c r="J88" s="102"/>
    </row>
    <row r="89" spans="1:10" ht="73.5" customHeight="1">
      <c r="A89" s="514" t="s">
        <v>2010</v>
      </c>
      <c r="B89" s="578" t="s">
        <v>2011</v>
      </c>
      <c r="C89" s="576" t="s">
        <v>2012</v>
      </c>
      <c r="D89" s="577">
        <f t="shared" si="2"/>
        <v>264.49</v>
      </c>
      <c r="E89" s="571">
        <v>1</v>
      </c>
      <c r="F89" s="574">
        <v>264.49</v>
      </c>
      <c r="G89" s="550" t="s">
        <v>1869</v>
      </c>
      <c r="H89" s="575" t="s">
        <v>1922</v>
      </c>
      <c r="I89" s="101"/>
      <c r="J89" s="102"/>
    </row>
    <row r="90" spans="1:10" ht="59.25" customHeight="1">
      <c r="A90" s="514" t="s">
        <v>2013</v>
      </c>
      <c r="B90" s="578"/>
      <c r="C90" s="579" t="s">
        <v>2014</v>
      </c>
      <c r="D90" s="577">
        <v>208</v>
      </c>
      <c r="E90" s="571">
        <v>1</v>
      </c>
      <c r="F90" s="574">
        <v>208</v>
      </c>
      <c r="G90" s="550" t="s">
        <v>1869</v>
      </c>
      <c r="H90" s="575" t="s">
        <v>1922</v>
      </c>
      <c r="I90" s="101"/>
      <c r="J90" s="102"/>
    </row>
    <row r="91" spans="1:10" ht="73.5" customHeight="1">
      <c r="A91" s="514" t="s">
        <v>2015</v>
      </c>
      <c r="B91" s="572" t="s">
        <v>2016</v>
      </c>
      <c r="C91" s="580" t="s">
        <v>2017</v>
      </c>
      <c r="D91" s="574">
        <v>205.11</v>
      </c>
      <c r="E91" s="571">
        <v>1</v>
      </c>
      <c r="F91" s="574">
        <v>205.105</v>
      </c>
      <c r="G91" s="550" t="s">
        <v>1869</v>
      </c>
      <c r="H91" s="575" t="s">
        <v>1922</v>
      </c>
      <c r="I91" s="101"/>
      <c r="J91" s="102"/>
    </row>
    <row r="92" spans="1:10" ht="53.25" customHeight="1">
      <c r="A92" s="514" t="s">
        <v>2018</v>
      </c>
      <c r="B92" s="572" t="s">
        <v>2019</v>
      </c>
      <c r="C92" s="580" t="s">
        <v>2020</v>
      </c>
      <c r="D92" s="577">
        <f>F92/E92</f>
        <v>45.765</v>
      </c>
      <c r="E92" s="571">
        <v>1</v>
      </c>
      <c r="F92" s="574">
        <v>45.765</v>
      </c>
      <c r="G92" s="550" t="s">
        <v>1869</v>
      </c>
      <c r="H92" s="575" t="s">
        <v>1922</v>
      </c>
      <c r="I92" s="101"/>
      <c r="J92" s="102"/>
    </row>
    <row r="93" spans="1:10" ht="17.25" customHeight="1">
      <c r="A93" s="514" t="s">
        <v>2021</v>
      </c>
      <c r="B93" s="521"/>
      <c r="C93" s="100" t="s">
        <v>2022</v>
      </c>
      <c r="D93" s="523">
        <v>0</v>
      </c>
      <c r="E93" s="525">
        <v>0</v>
      </c>
      <c r="F93" s="525">
        <v>0</v>
      </c>
      <c r="G93" s="101"/>
      <c r="H93" s="101"/>
      <c r="I93" s="101"/>
      <c r="J93" s="102"/>
    </row>
    <row r="94" spans="1:10" ht="15.75" customHeight="1">
      <c r="A94" s="514" t="s">
        <v>2023</v>
      </c>
      <c r="B94" s="521"/>
      <c r="C94" s="100"/>
      <c r="D94" s="533" t="s">
        <v>137</v>
      </c>
      <c r="E94" s="525" t="s">
        <v>137</v>
      </c>
      <c r="F94" s="525" t="s">
        <v>137</v>
      </c>
      <c r="G94" s="101"/>
      <c r="H94" s="101"/>
      <c r="I94" s="101"/>
      <c r="J94" s="102"/>
    </row>
    <row r="95" spans="1:10" ht="29.25" customHeight="1">
      <c r="A95" s="514" t="s">
        <v>2024</v>
      </c>
      <c r="B95" s="521"/>
      <c r="C95" s="90" t="s">
        <v>2025</v>
      </c>
      <c r="D95" s="553"/>
      <c r="E95" s="532">
        <f>E96+E98+E105</f>
        <v>6</v>
      </c>
      <c r="F95" s="532">
        <f>F96+F98+F105</f>
        <v>4776.008</v>
      </c>
      <c r="G95" s="135"/>
      <c r="H95" s="135"/>
      <c r="I95" s="135"/>
      <c r="J95" s="102"/>
    </row>
    <row r="96" spans="1:10" ht="15.75" customHeight="1">
      <c r="A96" s="514" t="s">
        <v>2026</v>
      </c>
      <c r="B96" s="521"/>
      <c r="C96" s="100" t="s">
        <v>1865</v>
      </c>
      <c r="D96" s="523">
        <v>0</v>
      </c>
      <c r="E96" s="524">
        <v>0</v>
      </c>
      <c r="F96" s="524">
        <v>0</v>
      </c>
      <c r="G96" s="135"/>
      <c r="H96" s="135"/>
      <c r="I96" s="135"/>
      <c r="J96" s="102"/>
    </row>
    <row r="97" spans="1:10" ht="15.75" customHeight="1">
      <c r="A97" s="514" t="s">
        <v>2027</v>
      </c>
      <c r="B97" s="521"/>
      <c r="C97" s="100"/>
      <c r="D97" s="523" t="s">
        <v>137</v>
      </c>
      <c r="E97" s="525" t="s">
        <v>137</v>
      </c>
      <c r="F97" s="525" t="s">
        <v>137</v>
      </c>
      <c r="G97" s="101"/>
      <c r="H97" s="101"/>
      <c r="I97" s="101"/>
      <c r="J97" s="102"/>
    </row>
    <row r="98" spans="1:10" ht="15.75" customHeight="1">
      <c r="A98" s="514" t="s">
        <v>2028</v>
      </c>
      <c r="B98" s="521"/>
      <c r="C98" s="100" t="s">
        <v>1866</v>
      </c>
      <c r="D98" s="523"/>
      <c r="E98" s="525">
        <f>SUM(E99:E104)</f>
        <v>6</v>
      </c>
      <c r="F98" s="525">
        <f>SUM(F99:F104)</f>
        <v>4776.008</v>
      </c>
      <c r="G98" s="101"/>
      <c r="H98" s="101"/>
      <c r="I98" s="101"/>
      <c r="J98" s="102"/>
    </row>
    <row r="99" spans="1:10" ht="59.25" customHeight="1">
      <c r="A99" s="514" t="s">
        <v>2029</v>
      </c>
      <c r="B99" s="572" t="s">
        <v>2030</v>
      </c>
      <c r="C99" s="573" t="s">
        <v>2031</v>
      </c>
      <c r="D99" s="571">
        <v>1700</v>
      </c>
      <c r="E99" s="571">
        <v>1</v>
      </c>
      <c r="F99" s="571">
        <v>1700</v>
      </c>
      <c r="G99" s="550" t="s">
        <v>1869</v>
      </c>
      <c r="H99" s="575" t="s">
        <v>1922</v>
      </c>
      <c r="I99" s="101"/>
      <c r="J99" s="102"/>
    </row>
    <row r="100" spans="1:10" ht="45.75" customHeight="1">
      <c r="A100" s="514" t="s">
        <v>2032</v>
      </c>
      <c r="B100" s="572" t="s">
        <v>2033</v>
      </c>
      <c r="C100" s="573" t="s">
        <v>2034</v>
      </c>
      <c r="D100" s="574">
        <v>200</v>
      </c>
      <c r="E100" s="571">
        <v>1</v>
      </c>
      <c r="F100" s="571">
        <v>200</v>
      </c>
      <c r="G100" s="550" t="s">
        <v>1869</v>
      </c>
      <c r="H100" s="575" t="s">
        <v>1922</v>
      </c>
      <c r="I100" s="101"/>
      <c r="J100" s="102"/>
    </row>
    <row r="101" spans="1:10" ht="53.25" customHeight="1">
      <c r="A101" s="514" t="s">
        <v>2035</v>
      </c>
      <c r="B101" s="572"/>
      <c r="C101" s="573" t="s">
        <v>2036</v>
      </c>
      <c r="D101" s="574">
        <v>2696.72</v>
      </c>
      <c r="E101" s="571">
        <v>1</v>
      </c>
      <c r="F101" s="571">
        <v>2696.72</v>
      </c>
      <c r="G101" s="550" t="s">
        <v>1869</v>
      </c>
      <c r="H101" s="575" t="s">
        <v>1922</v>
      </c>
      <c r="I101" s="101"/>
      <c r="J101" s="102"/>
    </row>
    <row r="102" spans="1:10" ht="59.25" customHeight="1">
      <c r="A102" s="514" t="s">
        <v>2037</v>
      </c>
      <c r="B102" s="581" t="s">
        <v>2038</v>
      </c>
      <c r="C102" s="576" t="s">
        <v>2039</v>
      </c>
      <c r="D102" s="582">
        <f aca="true" t="shared" si="3" ref="D102:D104">F102/E102</f>
        <v>45.765</v>
      </c>
      <c r="E102" s="583">
        <v>1</v>
      </c>
      <c r="F102" s="584">
        <v>45.765</v>
      </c>
      <c r="G102" s="585" t="s">
        <v>1869</v>
      </c>
      <c r="H102" s="586" t="s">
        <v>1922</v>
      </c>
      <c r="I102" s="101"/>
      <c r="J102" s="102"/>
    </row>
    <row r="103" spans="1:10" ht="73.5" customHeight="1">
      <c r="A103" s="514" t="s">
        <v>2040</v>
      </c>
      <c r="B103" s="572" t="s">
        <v>2038</v>
      </c>
      <c r="C103" s="576" t="s">
        <v>2041</v>
      </c>
      <c r="D103" s="577">
        <f t="shared" si="3"/>
        <v>87.758</v>
      </c>
      <c r="E103" s="571">
        <v>1</v>
      </c>
      <c r="F103" s="574">
        <v>87.758</v>
      </c>
      <c r="G103" s="550" t="s">
        <v>1869</v>
      </c>
      <c r="H103" s="575" t="s">
        <v>1922</v>
      </c>
      <c r="I103" s="101"/>
      <c r="J103" s="102"/>
    </row>
    <row r="104" spans="1:10" ht="59.25" customHeight="1">
      <c r="A104" s="514" t="s">
        <v>2042</v>
      </c>
      <c r="B104" s="572" t="s">
        <v>2038</v>
      </c>
      <c r="C104" s="576" t="s">
        <v>2043</v>
      </c>
      <c r="D104" s="577">
        <f t="shared" si="3"/>
        <v>45.765</v>
      </c>
      <c r="E104" s="571">
        <v>1</v>
      </c>
      <c r="F104" s="574">
        <v>45.765</v>
      </c>
      <c r="G104" s="550" t="s">
        <v>1869</v>
      </c>
      <c r="H104" s="575" t="s">
        <v>1922</v>
      </c>
      <c r="I104" s="101"/>
      <c r="J104" s="102"/>
    </row>
    <row r="105" spans="1:10" ht="17.25" customHeight="1">
      <c r="A105" s="514" t="s">
        <v>2044</v>
      </c>
      <c r="B105" s="521"/>
      <c r="C105" s="100" t="s">
        <v>2022</v>
      </c>
      <c r="D105" s="523">
        <v>0</v>
      </c>
      <c r="E105" s="525">
        <v>0</v>
      </c>
      <c r="F105" s="525">
        <v>0</v>
      </c>
      <c r="G105" s="101"/>
      <c r="H105" s="101"/>
      <c r="I105" s="101"/>
      <c r="J105" s="102"/>
    </row>
    <row r="106" spans="1:10" ht="15.75" customHeight="1">
      <c r="A106" s="514" t="s">
        <v>2045</v>
      </c>
      <c r="B106" s="521"/>
      <c r="C106" s="100"/>
      <c r="D106" s="523" t="s">
        <v>137</v>
      </c>
      <c r="E106" s="525" t="s">
        <v>137</v>
      </c>
      <c r="F106" s="525" t="s">
        <v>137</v>
      </c>
      <c r="G106" s="101"/>
      <c r="H106" s="101"/>
      <c r="I106" s="101"/>
      <c r="J106" s="102"/>
    </row>
    <row r="107" spans="1:10" ht="17.25" customHeight="1">
      <c r="A107" s="514" t="s">
        <v>2046</v>
      </c>
      <c r="B107" s="521"/>
      <c r="C107" s="97" t="s">
        <v>2047</v>
      </c>
      <c r="D107" s="522"/>
      <c r="E107" s="532">
        <f>E108+E110+E112</f>
        <v>50</v>
      </c>
      <c r="F107" s="532">
        <f>F108+F110+F112</f>
        <v>4412.788999999998</v>
      </c>
      <c r="G107" s="135"/>
      <c r="H107" s="135"/>
      <c r="I107" s="135"/>
      <c r="J107" s="102"/>
    </row>
    <row r="108" spans="1:10" ht="15.75" customHeight="1">
      <c r="A108" s="514" t="s">
        <v>2048</v>
      </c>
      <c r="B108" s="521"/>
      <c r="C108" s="100" t="s">
        <v>1865</v>
      </c>
      <c r="D108" s="523">
        <v>0</v>
      </c>
      <c r="E108" s="524">
        <v>0</v>
      </c>
      <c r="F108" s="524">
        <v>0</v>
      </c>
      <c r="G108" s="135"/>
      <c r="H108" s="135"/>
      <c r="I108" s="135"/>
      <c r="J108" s="102"/>
    </row>
    <row r="109" spans="1:10" ht="15.75" customHeight="1">
      <c r="A109" s="514" t="s">
        <v>2049</v>
      </c>
      <c r="B109" s="521"/>
      <c r="C109" s="100"/>
      <c r="D109" s="523" t="s">
        <v>137</v>
      </c>
      <c r="E109" s="525" t="s">
        <v>137</v>
      </c>
      <c r="F109" s="525" t="s">
        <v>137</v>
      </c>
      <c r="G109" s="101"/>
      <c r="H109" s="101"/>
      <c r="I109" s="101"/>
      <c r="J109" s="102"/>
    </row>
    <row r="110" spans="1:10" ht="17.25" customHeight="1">
      <c r="A110" s="514" t="s">
        <v>2050</v>
      </c>
      <c r="B110" s="521"/>
      <c r="C110" s="100" t="s">
        <v>1866</v>
      </c>
      <c r="D110" s="523">
        <v>0</v>
      </c>
      <c r="E110" s="525">
        <v>0</v>
      </c>
      <c r="F110" s="525">
        <v>0</v>
      </c>
      <c r="G110" s="101"/>
      <c r="H110" s="101"/>
      <c r="I110" s="101"/>
      <c r="J110" s="102"/>
    </row>
    <row r="111" spans="1:10" ht="17.25" customHeight="1">
      <c r="A111" s="514" t="s">
        <v>2051</v>
      </c>
      <c r="B111" s="521"/>
      <c r="C111" s="102"/>
      <c r="D111" s="533" t="s">
        <v>137</v>
      </c>
      <c r="E111" s="525" t="s">
        <v>137</v>
      </c>
      <c r="F111" s="525" t="s">
        <v>137</v>
      </c>
      <c r="G111" s="101"/>
      <c r="H111" s="101"/>
      <c r="I111" s="101"/>
      <c r="J111" s="102"/>
    </row>
    <row r="112" spans="1:10" ht="17.25" customHeight="1">
      <c r="A112" s="514" t="s">
        <v>2052</v>
      </c>
      <c r="B112" s="521"/>
      <c r="C112" s="100" t="s">
        <v>2022</v>
      </c>
      <c r="D112" s="523">
        <f>F112/E112</f>
        <v>88.25577999999996</v>
      </c>
      <c r="E112" s="525">
        <f>SUM(E114:E171)</f>
        <v>50</v>
      </c>
      <c r="F112" s="525">
        <f>SUM(F114:F171)</f>
        <v>4412.788999999998</v>
      </c>
      <c r="G112" s="101"/>
      <c r="H112" s="101"/>
      <c r="I112" s="101"/>
      <c r="J112" s="102"/>
    </row>
    <row r="113" spans="1:10" ht="18.75" customHeight="1">
      <c r="A113"/>
      <c r="B113" s="535"/>
      <c r="C113" s="587" t="s">
        <v>1330</v>
      </c>
      <c r="D113" s="588"/>
      <c r="E113" s="537"/>
      <c r="F113" s="589"/>
      <c r="G113" s="541"/>
      <c r="H113" s="590"/>
      <c r="I113" s="101"/>
      <c r="J113" s="102"/>
    </row>
    <row r="114" spans="1:10" ht="17.25" customHeight="1">
      <c r="A114" s="514" t="s">
        <v>2053</v>
      </c>
      <c r="B114" s="572" t="s">
        <v>2054</v>
      </c>
      <c r="C114" s="591" t="s">
        <v>2055</v>
      </c>
      <c r="D114" s="592">
        <v>76.955</v>
      </c>
      <c r="E114" s="592">
        <v>1</v>
      </c>
      <c r="F114" s="592">
        <f aca="true" t="shared" si="4" ref="F114:F122">E114*D114</f>
        <v>76.955</v>
      </c>
      <c r="G114" s="550" t="s">
        <v>1869</v>
      </c>
      <c r="H114" s="575" t="s">
        <v>1922</v>
      </c>
      <c r="I114" s="101"/>
      <c r="J114" s="102"/>
    </row>
    <row r="115" spans="1:10" ht="31.5" customHeight="1">
      <c r="A115" s="514" t="s">
        <v>2056</v>
      </c>
      <c r="B115" s="572" t="s">
        <v>2057</v>
      </c>
      <c r="C115" s="591" t="s">
        <v>2058</v>
      </c>
      <c r="D115" s="592">
        <v>95.73</v>
      </c>
      <c r="E115" s="592">
        <v>1</v>
      </c>
      <c r="F115" s="592">
        <f t="shared" si="4"/>
        <v>95.73</v>
      </c>
      <c r="G115" s="550" t="s">
        <v>1869</v>
      </c>
      <c r="H115" s="575" t="s">
        <v>1922</v>
      </c>
      <c r="I115" s="101"/>
      <c r="J115" s="102"/>
    </row>
    <row r="116" spans="1:10" ht="31.5" customHeight="1">
      <c r="A116" s="514" t="s">
        <v>2059</v>
      </c>
      <c r="B116" s="572" t="s">
        <v>2060</v>
      </c>
      <c r="C116" s="591" t="s">
        <v>2061</v>
      </c>
      <c r="D116" s="592">
        <v>95.73</v>
      </c>
      <c r="E116" s="592">
        <v>1</v>
      </c>
      <c r="F116" s="592">
        <f t="shared" si="4"/>
        <v>95.73</v>
      </c>
      <c r="G116" s="550" t="s">
        <v>1869</v>
      </c>
      <c r="H116" s="575" t="s">
        <v>1922</v>
      </c>
      <c r="I116" s="101"/>
      <c r="J116" s="102"/>
    </row>
    <row r="117" spans="1:10" ht="31.5" customHeight="1">
      <c r="A117" s="514" t="s">
        <v>2062</v>
      </c>
      <c r="B117" s="572" t="s">
        <v>2063</v>
      </c>
      <c r="C117" s="591" t="s">
        <v>2064</v>
      </c>
      <c r="D117" s="592">
        <v>76.955</v>
      </c>
      <c r="E117" s="592">
        <v>1</v>
      </c>
      <c r="F117" s="592">
        <f t="shared" si="4"/>
        <v>76.955</v>
      </c>
      <c r="G117" s="550" t="s">
        <v>1869</v>
      </c>
      <c r="H117" s="575" t="s">
        <v>1922</v>
      </c>
      <c r="I117" s="101"/>
      <c r="J117" s="102"/>
    </row>
    <row r="118" spans="1:10" ht="31.5" customHeight="1">
      <c r="A118" s="514" t="s">
        <v>2065</v>
      </c>
      <c r="B118" s="572" t="s">
        <v>2066</v>
      </c>
      <c r="C118" s="591" t="s">
        <v>2067</v>
      </c>
      <c r="D118" s="592">
        <v>68.66</v>
      </c>
      <c r="E118" s="592">
        <v>1</v>
      </c>
      <c r="F118" s="592">
        <f t="shared" si="4"/>
        <v>68.66</v>
      </c>
      <c r="G118" s="550" t="s">
        <v>1869</v>
      </c>
      <c r="H118" s="575" t="s">
        <v>1922</v>
      </c>
      <c r="I118" s="101"/>
      <c r="J118" s="102"/>
    </row>
    <row r="119" spans="1:10" ht="17.25" customHeight="1">
      <c r="A119" s="514" t="s">
        <v>2068</v>
      </c>
      <c r="B119" s="572" t="s">
        <v>2069</v>
      </c>
      <c r="C119" s="591" t="s">
        <v>2070</v>
      </c>
      <c r="D119" s="592">
        <v>116.162</v>
      </c>
      <c r="E119" s="592">
        <v>1</v>
      </c>
      <c r="F119" s="592">
        <f t="shared" si="4"/>
        <v>116.162</v>
      </c>
      <c r="G119" s="550" t="s">
        <v>1869</v>
      </c>
      <c r="H119" s="575" t="s">
        <v>1922</v>
      </c>
      <c r="I119" s="101"/>
      <c r="J119" s="102"/>
    </row>
    <row r="120" spans="1:10" ht="31.5" customHeight="1">
      <c r="A120" s="514" t="s">
        <v>2071</v>
      </c>
      <c r="B120" s="572" t="s">
        <v>2072</v>
      </c>
      <c r="C120" s="591" t="s">
        <v>2073</v>
      </c>
      <c r="D120" s="592">
        <v>76.955</v>
      </c>
      <c r="E120" s="592">
        <v>1</v>
      </c>
      <c r="F120" s="592">
        <f t="shared" si="4"/>
        <v>76.955</v>
      </c>
      <c r="G120" s="550" t="s">
        <v>1869</v>
      </c>
      <c r="H120" s="575" t="s">
        <v>1922</v>
      </c>
      <c r="I120" s="101"/>
      <c r="J120" s="102"/>
    </row>
    <row r="121" spans="1:10" ht="17.25" customHeight="1">
      <c r="A121" s="514" t="s">
        <v>2074</v>
      </c>
      <c r="B121" s="572" t="s">
        <v>2075</v>
      </c>
      <c r="C121" s="591" t="s">
        <v>2076</v>
      </c>
      <c r="D121" s="592">
        <v>68.66</v>
      </c>
      <c r="E121" s="592">
        <v>1</v>
      </c>
      <c r="F121" s="592">
        <f t="shared" si="4"/>
        <v>68.66</v>
      </c>
      <c r="G121" s="550" t="s">
        <v>1869</v>
      </c>
      <c r="H121" s="575" t="s">
        <v>1922</v>
      </c>
      <c r="I121" s="101"/>
      <c r="J121" s="102"/>
    </row>
    <row r="122" spans="1:10" ht="17.25" customHeight="1">
      <c r="A122" s="514" t="s">
        <v>2077</v>
      </c>
      <c r="B122" s="572" t="s">
        <v>2078</v>
      </c>
      <c r="C122" s="591" t="s">
        <v>2079</v>
      </c>
      <c r="D122" s="592">
        <v>76.955</v>
      </c>
      <c r="E122" s="592">
        <v>1</v>
      </c>
      <c r="F122" s="592">
        <f t="shared" si="4"/>
        <v>76.955</v>
      </c>
      <c r="G122" s="550" t="s">
        <v>1869</v>
      </c>
      <c r="H122" s="575" t="s">
        <v>1922</v>
      </c>
      <c r="I122" s="101"/>
      <c r="J122" s="102"/>
    </row>
    <row r="123" spans="1:10" ht="16.5" customHeight="1">
      <c r="A123" s="514"/>
      <c r="B123" s="572"/>
      <c r="C123" s="587" t="s">
        <v>1342</v>
      </c>
      <c r="D123" s="592"/>
      <c r="E123" s="592"/>
      <c r="F123" s="592"/>
      <c r="G123" s="550"/>
      <c r="H123" s="575"/>
      <c r="I123" s="101"/>
      <c r="J123" s="102"/>
    </row>
    <row r="124" spans="1:10" ht="17.25" customHeight="1">
      <c r="A124" s="514" t="s">
        <v>2080</v>
      </c>
      <c r="B124" s="572" t="s">
        <v>2081</v>
      </c>
      <c r="C124" s="591" t="s">
        <v>2082</v>
      </c>
      <c r="D124" s="592">
        <v>76.955</v>
      </c>
      <c r="E124" s="592">
        <v>1</v>
      </c>
      <c r="F124" s="592">
        <f aca="true" t="shared" si="5" ref="F124:F129">E124*D124</f>
        <v>76.955</v>
      </c>
      <c r="G124" s="550" t="s">
        <v>1869</v>
      </c>
      <c r="H124" s="575" t="s">
        <v>1922</v>
      </c>
      <c r="I124" s="101"/>
      <c r="J124" s="102"/>
    </row>
    <row r="125" spans="1:10" ht="17.25" customHeight="1">
      <c r="A125" s="514" t="s">
        <v>2083</v>
      </c>
      <c r="B125" s="572" t="s">
        <v>2084</v>
      </c>
      <c r="C125" s="591" t="s">
        <v>2085</v>
      </c>
      <c r="D125" s="592">
        <v>76.955</v>
      </c>
      <c r="E125" s="592">
        <v>1</v>
      </c>
      <c r="F125" s="592">
        <f t="shared" si="5"/>
        <v>76.955</v>
      </c>
      <c r="G125" s="550" t="s">
        <v>1869</v>
      </c>
      <c r="H125" s="575" t="s">
        <v>1922</v>
      </c>
      <c r="I125" s="101"/>
      <c r="J125" s="102"/>
    </row>
    <row r="126" spans="1:10" ht="17.25" customHeight="1">
      <c r="A126" s="514" t="s">
        <v>2086</v>
      </c>
      <c r="B126" s="572" t="s">
        <v>2087</v>
      </c>
      <c r="C126" s="591" t="s">
        <v>2088</v>
      </c>
      <c r="D126" s="592">
        <v>95.73</v>
      </c>
      <c r="E126" s="592">
        <v>1</v>
      </c>
      <c r="F126" s="592">
        <f t="shared" si="5"/>
        <v>95.73</v>
      </c>
      <c r="G126" s="550" t="s">
        <v>1869</v>
      </c>
      <c r="H126" s="575" t="s">
        <v>1922</v>
      </c>
      <c r="I126" s="101"/>
      <c r="J126" s="102"/>
    </row>
    <row r="127" spans="1:10" ht="17.25" customHeight="1">
      <c r="A127" s="514" t="s">
        <v>2089</v>
      </c>
      <c r="B127" s="572" t="s">
        <v>2090</v>
      </c>
      <c r="C127" s="591" t="s">
        <v>2091</v>
      </c>
      <c r="D127" s="592">
        <v>116.162</v>
      </c>
      <c r="E127" s="592">
        <v>1</v>
      </c>
      <c r="F127" s="592">
        <f t="shared" si="5"/>
        <v>116.162</v>
      </c>
      <c r="G127" s="550" t="s">
        <v>1869</v>
      </c>
      <c r="H127" s="575" t="s">
        <v>1922</v>
      </c>
      <c r="I127" s="101"/>
      <c r="J127" s="102"/>
    </row>
    <row r="128" spans="1:10" ht="17.25" customHeight="1">
      <c r="A128" s="514" t="s">
        <v>2092</v>
      </c>
      <c r="B128" s="572" t="s">
        <v>2093</v>
      </c>
      <c r="C128" s="591" t="s">
        <v>2094</v>
      </c>
      <c r="D128" s="592">
        <v>68.66</v>
      </c>
      <c r="E128" s="592">
        <v>1</v>
      </c>
      <c r="F128" s="592">
        <f t="shared" si="5"/>
        <v>68.66</v>
      </c>
      <c r="G128" s="550" t="s">
        <v>1869</v>
      </c>
      <c r="H128" s="575" t="s">
        <v>1922</v>
      </c>
      <c r="I128" s="101"/>
      <c r="J128" s="102"/>
    </row>
    <row r="129" spans="1:10" ht="17.25" customHeight="1">
      <c r="A129" s="514" t="s">
        <v>2095</v>
      </c>
      <c r="B129" s="572" t="s">
        <v>2096</v>
      </c>
      <c r="C129" s="591" t="s">
        <v>2097</v>
      </c>
      <c r="D129" s="592">
        <v>76.955</v>
      </c>
      <c r="E129" s="592">
        <v>1</v>
      </c>
      <c r="F129" s="592">
        <f t="shared" si="5"/>
        <v>76.955</v>
      </c>
      <c r="G129" s="550" t="s">
        <v>1869</v>
      </c>
      <c r="H129" s="575" t="s">
        <v>1922</v>
      </c>
      <c r="I129" s="101"/>
      <c r="J129" s="102"/>
    </row>
    <row r="130" spans="1:10" ht="16.5" customHeight="1">
      <c r="A130" s="514"/>
      <c r="B130" s="572"/>
      <c r="C130" s="587" t="s">
        <v>2098</v>
      </c>
      <c r="D130" s="592"/>
      <c r="E130" s="592"/>
      <c r="F130" s="592"/>
      <c r="G130" s="550"/>
      <c r="H130" s="575"/>
      <c r="I130" s="101"/>
      <c r="J130" s="102"/>
    </row>
    <row r="131" spans="1:10" ht="17.25" customHeight="1">
      <c r="A131" s="514" t="s">
        <v>2099</v>
      </c>
      <c r="B131" s="572" t="s">
        <v>2100</v>
      </c>
      <c r="C131" s="591" t="s">
        <v>2101</v>
      </c>
      <c r="D131" s="592">
        <v>57.922</v>
      </c>
      <c r="E131" s="592">
        <v>1</v>
      </c>
      <c r="F131" s="592">
        <f aca="true" t="shared" si="6" ref="F131:F135">E131*D131</f>
        <v>57.922</v>
      </c>
      <c r="G131" s="550" t="s">
        <v>1869</v>
      </c>
      <c r="H131" s="575" t="s">
        <v>1922</v>
      </c>
      <c r="I131" s="101"/>
      <c r="J131" s="102"/>
    </row>
    <row r="132" spans="1:10" ht="17.25" customHeight="1">
      <c r="A132" s="514" t="s">
        <v>2102</v>
      </c>
      <c r="B132" s="572" t="s">
        <v>2103</v>
      </c>
      <c r="C132" s="591" t="s">
        <v>2104</v>
      </c>
      <c r="D132" s="592">
        <v>68.66</v>
      </c>
      <c r="E132" s="592">
        <v>1</v>
      </c>
      <c r="F132" s="592">
        <f t="shared" si="6"/>
        <v>68.66</v>
      </c>
      <c r="G132" s="550" t="s">
        <v>1869</v>
      </c>
      <c r="H132" s="575" t="s">
        <v>1922</v>
      </c>
      <c r="I132" s="101"/>
      <c r="J132" s="102"/>
    </row>
    <row r="133" spans="1:10" ht="31.5" customHeight="1">
      <c r="A133" s="514" t="s">
        <v>2105</v>
      </c>
      <c r="B133" s="572" t="s">
        <v>2106</v>
      </c>
      <c r="C133" s="591" t="s">
        <v>2107</v>
      </c>
      <c r="D133" s="592">
        <v>95.73</v>
      </c>
      <c r="E133" s="592">
        <v>1</v>
      </c>
      <c r="F133" s="592">
        <f t="shared" si="6"/>
        <v>95.73</v>
      </c>
      <c r="G133" s="550" t="s">
        <v>1869</v>
      </c>
      <c r="H133" s="575" t="s">
        <v>1922</v>
      </c>
      <c r="I133" s="101"/>
      <c r="J133" s="102"/>
    </row>
    <row r="134" spans="1:10" ht="31.5" customHeight="1">
      <c r="A134" s="514" t="s">
        <v>2108</v>
      </c>
      <c r="B134" s="572" t="s">
        <v>2109</v>
      </c>
      <c r="C134" s="591" t="s">
        <v>2110</v>
      </c>
      <c r="D134" s="592">
        <v>76.955</v>
      </c>
      <c r="E134" s="592">
        <v>1</v>
      </c>
      <c r="F134" s="592">
        <f t="shared" si="6"/>
        <v>76.955</v>
      </c>
      <c r="G134" s="550" t="s">
        <v>1869</v>
      </c>
      <c r="H134" s="575" t="s">
        <v>1922</v>
      </c>
      <c r="I134" s="101"/>
      <c r="J134" s="102"/>
    </row>
    <row r="135" spans="1:10" ht="17.25" customHeight="1">
      <c r="A135" s="514" t="s">
        <v>2111</v>
      </c>
      <c r="B135" s="572" t="s">
        <v>2112</v>
      </c>
      <c r="C135" s="591" t="s">
        <v>2113</v>
      </c>
      <c r="D135" s="592">
        <v>68.66</v>
      </c>
      <c r="E135" s="592">
        <v>1</v>
      </c>
      <c r="F135" s="592">
        <f t="shared" si="6"/>
        <v>68.66</v>
      </c>
      <c r="G135" s="550" t="s">
        <v>1869</v>
      </c>
      <c r="H135" s="575" t="s">
        <v>1922</v>
      </c>
      <c r="I135" s="101"/>
      <c r="J135" s="102"/>
    </row>
    <row r="136" spans="1:10" ht="16.5" customHeight="1">
      <c r="A136" s="514"/>
      <c r="B136" s="572"/>
      <c r="C136" s="587" t="s">
        <v>1389</v>
      </c>
      <c r="D136" s="592"/>
      <c r="E136" s="592"/>
      <c r="F136" s="592"/>
      <c r="G136" s="550"/>
      <c r="H136" s="575"/>
      <c r="I136" s="101"/>
      <c r="J136" s="102"/>
    </row>
    <row r="137" spans="1:10" ht="17.25" customHeight="1">
      <c r="A137" s="514" t="s">
        <v>2114</v>
      </c>
      <c r="B137" s="572" t="s">
        <v>2115</v>
      </c>
      <c r="C137" s="591" t="s">
        <v>2116</v>
      </c>
      <c r="D137" s="592">
        <v>95.73</v>
      </c>
      <c r="E137" s="592">
        <v>1</v>
      </c>
      <c r="F137" s="592">
        <f aca="true" t="shared" si="7" ref="F137:F141">E137*D137</f>
        <v>95.73</v>
      </c>
      <c r="G137" s="550" t="s">
        <v>1869</v>
      </c>
      <c r="H137" s="575" t="s">
        <v>1922</v>
      </c>
      <c r="I137" s="101"/>
      <c r="J137" s="102"/>
    </row>
    <row r="138" spans="1:10" ht="17.25" customHeight="1">
      <c r="A138" s="514" t="s">
        <v>2117</v>
      </c>
      <c r="B138" s="572" t="s">
        <v>2118</v>
      </c>
      <c r="C138" s="591" t="s">
        <v>2119</v>
      </c>
      <c r="D138" s="592">
        <v>68.66</v>
      </c>
      <c r="E138" s="592">
        <v>1</v>
      </c>
      <c r="F138" s="592">
        <f t="shared" si="7"/>
        <v>68.66</v>
      </c>
      <c r="G138" s="550" t="s">
        <v>1869</v>
      </c>
      <c r="H138" s="575" t="s">
        <v>1922</v>
      </c>
      <c r="I138" s="101"/>
      <c r="J138" s="102"/>
    </row>
    <row r="139" spans="1:10" ht="17.25" customHeight="1">
      <c r="A139" s="514" t="s">
        <v>2120</v>
      </c>
      <c r="B139" s="572" t="s">
        <v>2121</v>
      </c>
      <c r="C139" s="591" t="s">
        <v>2122</v>
      </c>
      <c r="D139" s="592">
        <v>76.955</v>
      </c>
      <c r="E139" s="592">
        <v>1</v>
      </c>
      <c r="F139" s="592">
        <f t="shared" si="7"/>
        <v>76.955</v>
      </c>
      <c r="G139" s="550" t="s">
        <v>1869</v>
      </c>
      <c r="H139" s="575" t="s">
        <v>1922</v>
      </c>
      <c r="I139" s="101"/>
      <c r="J139" s="102"/>
    </row>
    <row r="140" spans="1:10" ht="17.25" customHeight="1">
      <c r="A140" s="514" t="s">
        <v>2123</v>
      </c>
      <c r="B140" s="572" t="s">
        <v>2124</v>
      </c>
      <c r="C140" s="591" t="s">
        <v>2125</v>
      </c>
      <c r="D140" s="592">
        <v>68.66</v>
      </c>
      <c r="E140" s="592">
        <v>1</v>
      </c>
      <c r="F140" s="592">
        <f t="shared" si="7"/>
        <v>68.66</v>
      </c>
      <c r="G140" s="550" t="s">
        <v>1869</v>
      </c>
      <c r="H140" s="575" t="s">
        <v>1922</v>
      </c>
      <c r="I140" s="101"/>
      <c r="J140" s="102"/>
    </row>
    <row r="141" spans="1:10" ht="17.25" customHeight="1">
      <c r="A141" s="514" t="s">
        <v>2126</v>
      </c>
      <c r="B141" s="572" t="s">
        <v>2127</v>
      </c>
      <c r="C141" s="591" t="s">
        <v>2128</v>
      </c>
      <c r="D141" s="592">
        <v>68.66</v>
      </c>
      <c r="E141" s="592">
        <v>1</v>
      </c>
      <c r="F141" s="592">
        <f t="shared" si="7"/>
        <v>68.66</v>
      </c>
      <c r="G141" s="550" t="s">
        <v>1869</v>
      </c>
      <c r="H141" s="575" t="s">
        <v>1922</v>
      </c>
      <c r="I141" s="101"/>
      <c r="J141" s="102"/>
    </row>
    <row r="142" spans="1:10" ht="15.75" customHeight="1">
      <c r="A142" s="514"/>
      <c r="B142" s="572"/>
      <c r="C142" s="587" t="s">
        <v>2129</v>
      </c>
      <c r="D142" s="592"/>
      <c r="E142" s="592"/>
      <c r="F142" s="592"/>
      <c r="G142" s="550"/>
      <c r="H142" s="575"/>
      <c r="I142" s="101"/>
      <c r="J142" s="102"/>
    </row>
    <row r="143" spans="1:10" ht="17.25" customHeight="1">
      <c r="A143" s="514" t="s">
        <v>2130</v>
      </c>
      <c r="B143" s="572" t="s">
        <v>2131</v>
      </c>
      <c r="C143" s="591" t="s">
        <v>2132</v>
      </c>
      <c r="D143" s="592">
        <v>68.66</v>
      </c>
      <c r="E143" s="592">
        <v>1</v>
      </c>
      <c r="F143" s="592">
        <f aca="true" t="shared" si="8" ref="F143:F147">E143*D143</f>
        <v>68.66</v>
      </c>
      <c r="G143" s="550" t="s">
        <v>1869</v>
      </c>
      <c r="H143" s="575" t="s">
        <v>1922</v>
      </c>
      <c r="I143" s="101"/>
      <c r="J143" s="102"/>
    </row>
    <row r="144" spans="1:10" ht="31.5" customHeight="1">
      <c r="A144" s="514" t="s">
        <v>2133</v>
      </c>
      <c r="B144" s="572" t="s">
        <v>2134</v>
      </c>
      <c r="C144" s="591" t="s">
        <v>2135</v>
      </c>
      <c r="D144" s="592">
        <v>116.162</v>
      </c>
      <c r="E144" s="592">
        <v>1</v>
      </c>
      <c r="F144" s="592">
        <f t="shared" si="8"/>
        <v>116.162</v>
      </c>
      <c r="G144" s="550" t="s">
        <v>1869</v>
      </c>
      <c r="H144" s="575" t="s">
        <v>1922</v>
      </c>
      <c r="I144" s="101"/>
      <c r="J144" s="102"/>
    </row>
    <row r="145" spans="1:10" ht="17.25" customHeight="1">
      <c r="A145" s="514" t="s">
        <v>2136</v>
      </c>
      <c r="B145" s="572" t="s">
        <v>2137</v>
      </c>
      <c r="C145" s="591" t="s">
        <v>2138</v>
      </c>
      <c r="D145" s="592">
        <v>146.801</v>
      </c>
      <c r="E145" s="592">
        <v>1</v>
      </c>
      <c r="F145" s="592">
        <f t="shared" si="8"/>
        <v>146.801</v>
      </c>
      <c r="G145" s="550" t="s">
        <v>1869</v>
      </c>
      <c r="H145" s="575" t="s">
        <v>1922</v>
      </c>
      <c r="I145" s="101"/>
      <c r="J145" s="102"/>
    </row>
    <row r="146" spans="1:10" ht="17.25" customHeight="1">
      <c r="A146" s="514" t="s">
        <v>2139</v>
      </c>
      <c r="B146" s="572" t="s">
        <v>2140</v>
      </c>
      <c r="C146" s="591" t="s">
        <v>2141</v>
      </c>
      <c r="D146" s="592">
        <v>95.73</v>
      </c>
      <c r="E146" s="592">
        <v>1</v>
      </c>
      <c r="F146" s="592">
        <f t="shared" si="8"/>
        <v>95.73</v>
      </c>
      <c r="G146" s="550" t="s">
        <v>1869</v>
      </c>
      <c r="H146" s="575" t="s">
        <v>1922</v>
      </c>
      <c r="I146" s="101"/>
      <c r="J146" s="102"/>
    </row>
    <row r="147" spans="1:10" ht="17.25" customHeight="1">
      <c r="A147" s="514" t="s">
        <v>2142</v>
      </c>
      <c r="B147" s="572" t="s">
        <v>2143</v>
      </c>
      <c r="C147" s="591" t="s">
        <v>2144</v>
      </c>
      <c r="D147" s="592">
        <v>146.801</v>
      </c>
      <c r="E147" s="592">
        <v>1</v>
      </c>
      <c r="F147" s="592">
        <f t="shared" si="8"/>
        <v>146.801</v>
      </c>
      <c r="G147" s="550" t="s">
        <v>1869</v>
      </c>
      <c r="H147" s="575" t="s">
        <v>1922</v>
      </c>
      <c r="I147" s="101"/>
      <c r="J147" s="102"/>
    </row>
    <row r="148" spans="1:10" ht="16.5" customHeight="1">
      <c r="A148" s="514"/>
      <c r="B148" s="572"/>
      <c r="C148" s="587" t="s">
        <v>1521</v>
      </c>
      <c r="D148" s="592"/>
      <c r="E148" s="592"/>
      <c r="F148" s="592"/>
      <c r="G148" s="550"/>
      <c r="H148" s="575"/>
      <c r="I148" s="101"/>
      <c r="J148" s="102"/>
    </row>
    <row r="149" spans="1:10" ht="17.25" customHeight="1">
      <c r="A149" s="514" t="s">
        <v>2145</v>
      </c>
      <c r="B149" s="572" t="s">
        <v>2146</v>
      </c>
      <c r="C149" s="591" t="s">
        <v>2147</v>
      </c>
      <c r="D149" s="592">
        <v>68.66</v>
      </c>
      <c r="E149" s="592">
        <v>1</v>
      </c>
      <c r="F149" s="592">
        <f aca="true" t="shared" si="9" ref="F149:F152">E149*D149</f>
        <v>68.66</v>
      </c>
      <c r="G149" s="550" t="s">
        <v>1869</v>
      </c>
      <c r="H149" s="575" t="s">
        <v>1922</v>
      </c>
      <c r="I149" s="101"/>
      <c r="J149" s="102"/>
    </row>
    <row r="150" spans="1:10" ht="17.25" customHeight="1">
      <c r="A150" s="514" t="s">
        <v>2148</v>
      </c>
      <c r="B150" s="572" t="s">
        <v>2149</v>
      </c>
      <c r="C150" s="591" t="s">
        <v>2150</v>
      </c>
      <c r="D150" s="592">
        <v>76.955</v>
      </c>
      <c r="E150" s="592">
        <v>1</v>
      </c>
      <c r="F150" s="592">
        <f t="shared" si="9"/>
        <v>76.955</v>
      </c>
      <c r="G150" s="550" t="s">
        <v>1869</v>
      </c>
      <c r="H150" s="575" t="s">
        <v>1922</v>
      </c>
      <c r="I150" s="101"/>
      <c r="J150" s="102"/>
    </row>
    <row r="151" spans="1:10" ht="31.5" customHeight="1">
      <c r="A151" s="514" t="s">
        <v>2151</v>
      </c>
      <c r="B151" s="572" t="s">
        <v>2152</v>
      </c>
      <c r="C151" s="591" t="s">
        <v>2153</v>
      </c>
      <c r="D151" s="592">
        <v>76.955</v>
      </c>
      <c r="E151" s="592">
        <v>1</v>
      </c>
      <c r="F151" s="592">
        <f t="shared" si="9"/>
        <v>76.955</v>
      </c>
      <c r="G151" s="550" t="s">
        <v>1869</v>
      </c>
      <c r="H151" s="575" t="s">
        <v>1922</v>
      </c>
      <c r="I151" s="101"/>
      <c r="J151" s="102"/>
    </row>
    <row r="152" spans="1:10" ht="31.5" customHeight="1">
      <c r="A152" s="514" t="s">
        <v>2154</v>
      </c>
      <c r="B152" s="572" t="s">
        <v>2155</v>
      </c>
      <c r="C152" s="591" t="s">
        <v>2156</v>
      </c>
      <c r="D152" s="592">
        <v>95.73</v>
      </c>
      <c r="E152" s="592">
        <v>1</v>
      </c>
      <c r="F152" s="592">
        <f t="shared" si="9"/>
        <v>95.73</v>
      </c>
      <c r="G152" s="550" t="s">
        <v>1869</v>
      </c>
      <c r="H152" s="575" t="s">
        <v>1922</v>
      </c>
      <c r="I152" s="101"/>
      <c r="J152" s="102"/>
    </row>
    <row r="153" spans="1:10" ht="16.5" customHeight="1">
      <c r="A153" s="514"/>
      <c r="B153" s="572"/>
      <c r="C153" s="587" t="s">
        <v>1580</v>
      </c>
      <c r="D153" s="592"/>
      <c r="E153" s="592"/>
      <c r="F153" s="592"/>
      <c r="G153" s="550"/>
      <c r="H153" s="575"/>
      <c r="I153" s="101"/>
      <c r="J153" s="102"/>
    </row>
    <row r="154" spans="1:10" ht="17.25" customHeight="1">
      <c r="A154" s="514" t="s">
        <v>2157</v>
      </c>
      <c r="B154" s="572" t="s">
        <v>2158</v>
      </c>
      <c r="C154" s="591" t="s">
        <v>2159</v>
      </c>
      <c r="D154" s="592">
        <v>146.801</v>
      </c>
      <c r="E154" s="592">
        <v>1</v>
      </c>
      <c r="F154" s="592">
        <f aca="true" t="shared" si="10" ref="F154:F159">E154*D154</f>
        <v>146.801</v>
      </c>
      <c r="G154" s="550" t="s">
        <v>1869</v>
      </c>
      <c r="H154" s="575" t="s">
        <v>1922</v>
      </c>
      <c r="I154" s="101"/>
      <c r="J154" s="102"/>
    </row>
    <row r="155" spans="1:10" ht="17.25" customHeight="1">
      <c r="A155" s="514" t="s">
        <v>2160</v>
      </c>
      <c r="B155" s="572" t="s">
        <v>2161</v>
      </c>
      <c r="C155" s="591" t="s">
        <v>2162</v>
      </c>
      <c r="D155" s="592">
        <v>95.73</v>
      </c>
      <c r="E155" s="592">
        <v>1</v>
      </c>
      <c r="F155" s="592">
        <f t="shared" si="10"/>
        <v>95.73</v>
      </c>
      <c r="G155" s="550" t="s">
        <v>1869</v>
      </c>
      <c r="H155" s="575" t="s">
        <v>1922</v>
      </c>
      <c r="I155" s="101"/>
      <c r="J155" s="102"/>
    </row>
    <row r="156" spans="1:10" ht="17.25" customHeight="1">
      <c r="A156" s="514" t="s">
        <v>2163</v>
      </c>
      <c r="B156" s="572" t="s">
        <v>2164</v>
      </c>
      <c r="C156" s="591" t="s">
        <v>2165</v>
      </c>
      <c r="D156" s="592">
        <v>95.73</v>
      </c>
      <c r="E156" s="592">
        <v>1</v>
      </c>
      <c r="F156" s="592">
        <f t="shared" si="10"/>
        <v>95.73</v>
      </c>
      <c r="G156" s="550" t="s">
        <v>1869</v>
      </c>
      <c r="H156" s="575" t="s">
        <v>1922</v>
      </c>
      <c r="I156" s="101"/>
      <c r="J156" s="102"/>
    </row>
    <row r="157" spans="1:10" ht="17.25" customHeight="1">
      <c r="A157" s="514" t="s">
        <v>2166</v>
      </c>
      <c r="B157" s="572" t="s">
        <v>2167</v>
      </c>
      <c r="C157" s="591" t="s">
        <v>2168</v>
      </c>
      <c r="D157" s="592">
        <v>114.437</v>
      </c>
      <c r="E157" s="592">
        <v>1</v>
      </c>
      <c r="F157" s="592">
        <f t="shared" si="10"/>
        <v>114.437</v>
      </c>
      <c r="G157" s="550" t="s">
        <v>1869</v>
      </c>
      <c r="H157" s="575" t="s">
        <v>1922</v>
      </c>
      <c r="I157" s="101"/>
      <c r="J157" s="102"/>
    </row>
    <row r="158" spans="1:10" ht="17.25" customHeight="1">
      <c r="A158" s="514" t="s">
        <v>2169</v>
      </c>
      <c r="B158" s="572" t="s">
        <v>2170</v>
      </c>
      <c r="C158" s="591" t="s">
        <v>2171</v>
      </c>
      <c r="D158" s="592">
        <v>114.437</v>
      </c>
      <c r="E158" s="592">
        <v>1</v>
      </c>
      <c r="F158" s="592">
        <f t="shared" si="10"/>
        <v>114.437</v>
      </c>
      <c r="G158" s="550" t="s">
        <v>1869</v>
      </c>
      <c r="H158" s="575" t="s">
        <v>1922</v>
      </c>
      <c r="I158" s="101"/>
      <c r="J158" s="102"/>
    </row>
    <row r="159" spans="1:10" ht="17.25" customHeight="1">
      <c r="A159" s="514" t="s">
        <v>2172</v>
      </c>
      <c r="B159" s="572" t="s">
        <v>2173</v>
      </c>
      <c r="C159" s="591" t="s">
        <v>2174</v>
      </c>
      <c r="D159" s="592">
        <v>114.437</v>
      </c>
      <c r="E159" s="592">
        <v>1</v>
      </c>
      <c r="F159" s="592">
        <f t="shared" si="10"/>
        <v>114.437</v>
      </c>
      <c r="G159" s="550" t="s">
        <v>1869</v>
      </c>
      <c r="H159" s="575" t="s">
        <v>1922</v>
      </c>
      <c r="I159" s="101"/>
      <c r="J159" s="102"/>
    </row>
    <row r="160" spans="1:10" ht="16.5" customHeight="1">
      <c r="A160" s="514"/>
      <c r="B160" s="572"/>
      <c r="C160" s="587" t="s">
        <v>1539</v>
      </c>
      <c r="D160" s="592"/>
      <c r="E160" s="592"/>
      <c r="F160" s="592"/>
      <c r="G160" s="550"/>
      <c r="H160" s="575"/>
      <c r="I160" s="101"/>
      <c r="J160" s="102"/>
    </row>
    <row r="161" spans="1:10" ht="17.25" customHeight="1">
      <c r="A161" s="514" t="s">
        <v>2175</v>
      </c>
      <c r="B161" s="572" t="s">
        <v>2176</v>
      </c>
      <c r="C161" s="591" t="s">
        <v>2177</v>
      </c>
      <c r="D161" s="592">
        <v>76.955</v>
      </c>
      <c r="E161" s="592">
        <v>1</v>
      </c>
      <c r="F161" s="592">
        <f aca="true" t="shared" si="11" ref="F161:F165">E161*D161</f>
        <v>76.955</v>
      </c>
      <c r="G161" s="550" t="s">
        <v>1869</v>
      </c>
      <c r="H161" s="575" t="s">
        <v>1922</v>
      </c>
      <c r="I161" s="101"/>
      <c r="J161" s="102"/>
    </row>
    <row r="162" spans="1:10" ht="17.25" customHeight="1">
      <c r="A162" s="514" t="s">
        <v>2178</v>
      </c>
      <c r="B162" s="572" t="s">
        <v>2179</v>
      </c>
      <c r="C162" s="591" t="s">
        <v>2180</v>
      </c>
      <c r="D162" s="592">
        <v>76.955</v>
      </c>
      <c r="E162" s="592">
        <v>1</v>
      </c>
      <c r="F162" s="592">
        <f t="shared" si="11"/>
        <v>76.955</v>
      </c>
      <c r="G162" s="550" t="s">
        <v>1869</v>
      </c>
      <c r="H162" s="575" t="s">
        <v>1922</v>
      </c>
      <c r="I162" s="101"/>
      <c r="J162" s="102"/>
    </row>
    <row r="163" spans="1:10" ht="17.25" customHeight="1">
      <c r="A163" s="514" t="s">
        <v>2181</v>
      </c>
      <c r="B163" s="572" t="s">
        <v>2182</v>
      </c>
      <c r="C163" s="591" t="s">
        <v>2183</v>
      </c>
      <c r="D163" s="592">
        <v>76.955</v>
      </c>
      <c r="E163" s="592">
        <v>1</v>
      </c>
      <c r="F163" s="592">
        <f t="shared" si="11"/>
        <v>76.955</v>
      </c>
      <c r="G163" s="550" t="s">
        <v>1869</v>
      </c>
      <c r="H163" s="575" t="s">
        <v>1922</v>
      </c>
      <c r="I163" s="101"/>
      <c r="J163" s="102"/>
    </row>
    <row r="164" spans="1:10" ht="17.25" customHeight="1">
      <c r="A164" s="514" t="s">
        <v>2184</v>
      </c>
      <c r="B164" s="572" t="s">
        <v>2185</v>
      </c>
      <c r="C164" s="591" t="s">
        <v>2186</v>
      </c>
      <c r="D164" s="592">
        <v>68.66</v>
      </c>
      <c r="E164" s="592">
        <v>1</v>
      </c>
      <c r="F164" s="592">
        <f t="shared" si="11"/>
        <v>68.66</v>
      </c>
      <c r="G164" s="550" t="s">
        <v>1869</v>
      </c>
      <c r="H164" s="575" t="s">
        <v>1922</v>
      </c>
      <c r="I164" s="101"/>
      <c r="J164" s="102"/>
    </row>
    <row r="165" spans="1:10" ht="17.25" customHeight="1">
      <c r="A165" s="514" t="s">
        <v>2187</v>
      </c>
      <c r="B165" s="572" t="s">
        <v>2188</v>
      </c>
      <c r="C165" s="591" t="s">
        <v>2189</v>
      </c>
      <c r="D165" s="592">
        <v>114.437</v>
      </c>
      <c r="E165" s="592">
        <v>1</v>
      </c>
      <c r="F165" s="592">
        <f t="shared" si="11"/>
        <v>114.437</v>
      </c>
      <c r="G165" s="550" t="s">
        <v>1869</v>
      </c>
      <c r="H165" s="575" t="s">
        <v>1922</v>
      </c>
      <c r="I165" s="101"/>
      <c r="J165" s="102"/>
    </row>
    <row r="166" spans="1:10" ht="16.5" customHeight="1">
      <c r="A166" s="514"/>
      <c r="B166" s="572"/>
      <c r="C166" s="587" t="s">
        <v>1556</v>
      </c>
      <c r="D166" s="592"/>
      <c r="E166" s="592"/>
      <c r="F166" s="592"/>
      <c r="G166" s="550"/>
      <c r="H166" s="575"/>
      <c r="I166" s="101"/>
      <c r="J166" s="102"/>
    </row>
    <row r="167" spans="1:10" ht="17.25" customHeight="1">
      <c r="A167" s="514" t="s">
        <v>2190</v>
      </c>
      <c r="B167" s="572" t="s">
        <v>2191</v>
      </c>
      <c r="C167" s="591" t="s">
        <v>2192</v>
      </c>
      <c r="D167" s="592">
        <v>76.955</v>
      </c>
      <c r="E167" s="592">
        <v>1</v>
      </c>
      <c r="F167" s="592">
        <f aca="true" t="shared" si="12" ref="F167:F171">E167*D167</f>
        <v>76.955</v>
      </c>
      <c r="G167" s="550" t="s">
        <v>1869</v>
      </c>
      <c r="H167" s="575" t="s">
        <v>1922</v>
      </c>
      <c r="I167" s="101"/>
      <c r="J167" s="102"/>
    </row>
    <row r="168" spans="1:10" ht="17.25" customHeight="1">
      <c r="A168" s="514" t="s">
        <v>2193</v>
      </c>
      <c r="B168" s="572" t="s">
        <v>2194</v>
      </c>
      <c r="C168" s="591" t="s">
        <v>2195</v>
      </c>
      <c r="D168" s="592">
        <v>95.73</v>
      </c>
      <c r="E168" s="592">
        <v>1</v>
      </c>
      <c r="F168" s="592">
        <f t="shared" si="12"/>
        <v>95.73</v>
      </c>
      <c r="G168" s="550" t="s">
        <v>1869</v>
      </c>
      <c r="H168" s="575" t="s">
        <v>1922</v>
      </c>
      <c r="I168" s="101"/>
      <c r="J168" s="102"/>
    </row>
    <row r="169" spans="1:10" ht="17.25" customHeight="1">
      <c r="A169" s="514" t="s">
        <v>2196</v>
      </c>
      <c r="B169" s="572" t="s">
        <v>2197</v>
      </c>
      <c r="C169" s="591" t="s">
        <v>2198</v>
      </c>
      <c r="D169" s="592">
        <v>95.73</v>
      </c>
      <c r="E169" s="592">
        <v>1</v>
      </c>
      <c r="F169" s="592">
        <f t="shared" si="12"/>
        <v>95.73</v>
      </c>
      <c r="G169" s="550" t="s">
        <v>1869</v>
      </c>
      <c r="H169" s="575" t="s">
        <v>1922</v>
      </c>
      <c r="I169" s="101"/>
      <c r="J169" s="102"/>
    </row>
    <row r="170" spans="1:10" ht="17.25" customHeight="1">
      <c r="A170" s="514" t="s">
        <v>2199</v>
      </c>
      <c r="B170" s="572" t="s">
        <v>2200</v>
      </c>
      <c r="C170" s="591" t="s">
        <v>2201</v>
      </c>
      <c r="D170" s="592">
        <v>76.955</v>
      </c>
      <c r="E170" s="592">
        <v>1</v>
      </c>
      <c r="F170" s="592">
        <f t="shared" si="12"/>
        <v>76.955</v>
      </c>
      <c r="G170" s="550" t="s">
        <v>1869</v>
      </c>
      <c r="H170" s="575" t="s">
        <v>1922</v>
      </c>
      <c r="I170" s="101"/>
      <c r="J170" s="102"/>
    </row>
    <row r="171" spans="1:10" ht="17.25" customHeight="1">
      <c r="A171" s="514" t="s">
        <v>2202</v>
      </c>
      <c r="B171" s="572" t="s">
        <v>2203</v>
      </c>
      <c r="C171" s="591" t="s">
        <v>2204</v>
      </c>
      <c r="D171" s="592">
        <v>68.66</v>
      </c>
      <c r="E171" s="592">
        <v>1</v>
      </c>
      <c r="F171" s="592">
        <f t="shared" si="12"/>
        <v>68.66</v>
      </c>
      <c r="G171" s="550" t="s">
        <v>1869</v>
      </c>
      <c r="H171" s="575" t="s">
        <v>1922</v>
      </c>
      <c r="I171" s="101"/>
      <c r="J171" s="102"/>
    </row>
    <row r="172" spans="1:10" ht="17.25" customHeight="1">
      <c r="A172" s="514" t="s">
        <v>2205</v>
      </c>
      <c r="B172" s="572"/>
      <c r="C172" s="587" t="s">
        <v>2206</v>
      </c>
      <c r="D172" s="593"/>
      <c r="E172" s="593"/>
      <c r="F172" s="593">
        <f>SUM(F173:F173)</f>
        <v>599.1</v>
      </c>
      <c r="G172" s="550"/>
      <c r="H172" s="575"/>
      <c r="I172" s="101"/>
      <c r="J172" s="102"/>
    </row>
    <row r="173" spans="1:10" ht="15.75" customHeight="1">
      <c r="A173" s="514" t="s">
        <v>2207</v>
      </c>
      <c r="B173" s="572"/>
      <c r="C173" s="591" t="s">
        <v>2208</v>
      </c>
      <c r="D173" s="592">
        <v>595.57</v>
      </c>
      <c r="E173" s="592"/>
      <c r="F173" s="592">
        <v>599.1</v>
      </c>
      <c r="G173" s="550" t="s">
        <v>1869</v>
      </c>
      <c r="H173" s="575"/>
      <c r="I173" s="101"/>
      <c r="J173" s="102"/>
    </row>
    <row r="174" spans="1:10" ht="16.5" customHeight="1">
      <c r="A174" s="594" t="s">
        <v>70</v>
      </c>
      <c r="B174" s="594"/>
      <c r="C174" s="594"/>
      <c r="D174" s="594"/>
      <c r="E174" s="594"/>
      <c r="F174" s="525">
        <f>F172+F107+F95+F82+F65+F54+F49+F44+F23+F15+F10+F5-0.13</f>
        <v>55037.795999999995</v>
      </c>
      <c r="G174" s="595" t="s">
        <v>71</v>
      </c>
      <c r="H174" s="595" t="s">
        <v>71</v>
      </c>
      <c r="I174" s="595" t="s">
        <v>71</v>
      </c>
      <c r="J174" s="595" t="s">
        <v>71</v>
      </c>
    </row>
    <row r="175" ht="15.75" customHeight="1"/>
    <row r="176" spans="1:10" ht="15.75" customHeight="1">
      <c r="A176" s="470" t="s">
        <v>2209</v>
      </c>
      <c r="B176" s="470"/>
      <c r="C176" s="470"/>
      <c r="D176" s="470"/>
      <c r="E176" s="470"/>
      <c r="F176" s="470"/>
      <c r="G176" s="470"/>
      <c r="H176" s="470"/>
      <c r="I176" s="470"/>
      <c r="J176" s="470"/>
    </row>
    <row r="177" spans="1:10" ht="15.75" customHeight="1">
      <c r="A177" s="505" t="s">
        <v>2210</v>
      </c>
      <c r="B177" s="505"/>
      <c r="C177" s="505"/>
      <c r="D177" s="505"/>
      <c r="E177" s="505"/>
      <c r="F177" s="505"/>
      <c r="G177" s="505"/>
      <c r="H177" s="505"/>
      <c r="I177" s="505"/>
      <c r="J177" s="505"/>
    </row>
    <row r="65478" ht="1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A1:J1"/>
    <mergeCell ref="A2:A3"/>
    <mergeCell ref="B2:B3"/>
    <mergeCell ref="C2:C3"/>
    <mergeCell ref="D2:D3"/>
    <mergeCell ref="E2:F2"/>
    <mergeCell ref="G2:G3"/>
    <mergeCell ref="H2:H3"/>
    <mergeCell ref="I2:I3"/>
    <mergeCell ref="J2:J3"/>
    <mergeCell ref="A174:E174"/>
    <mergeCell ref="A176:J176"/>
    <mergeCell ref="A177:J177"/>
  </mergeCells>
  <printOptions horizontalCentered="1"/>
  <pageMargins left="1.0798611111111112" right="0.3402777777777778" top="0.45" bottom="0.21666666666666667" header="0.5118055555555555" footer="0.5118055555555555"/>
  <pageSetup horizontalDpi="300" verticalDpi="300" orientation="portrait" paperSize="9" scale="41"/>
</worksheet>
</file>

<file path=xl/worksheets/sheet24.xml><?xml version="1.0" encoding="utf-8"?>
<worksheet xmlns="http://schemas.openxmlformats.org/spreadsheetml/2006/main" xmlns:r="http://schemas.openxmlformats.org/officeDocument/2006/relationships">
  <sheetPr codeName="Лист24">
    <tabColor indexed="43"/>
    <pageSetUpPr fitToPage="1"/>
  </sheetPr>
  <dimension ref="A1:M17"/>
  <sheetViews>
    <sheetView zoomScale="85" zoomScaleNormal="85" workbookViewId="0" topLeftCell="A4">
      <selection activeCell="G18" sqref="G18"/>
    </sheetView>
  </sheetViews>
  <sheetFormatPr defaultColWidth="9.140625" defaultRowHeight="12.75"/>
  <cols>
    <col min="1" max="1" width="5.7109375" style="459" customWidth="1"/>
    <col min="2" max="2" width="17.7109375" style="459" customWidth="1"/>
    <col min="3" max="3" width="20.140625" style="459" customWidth="1"/>
    <col min="4" max="4" width="13.28125" style="459" customWidth="1"/>
    <col min="5" max="5" width="10.57421875" style="459" customWidth="1"/>
    <col min="6" max="6" width="12.421875" style="459" customWidth="1"/>
    <col min="7" max="7" width="10.421875" style="459" customWidth="1"/>
    <col min="8" max="8" width="12.57421875" style="459" customWidth="1"/>
    <col min="9" max="9" width="9.00390625" style="459" customWidth="1"/>
    <col min="10" max="13" width="13.57421875" style="459" customWidth="1"/>
    <col min="14" max="16384" width="9.140625" style="459" customWidth="1"/>
  </cols>
  <sheetData>
    <row r="1" spans="1:13" s="470" customFormat="1" ht="27.75" customHeight="1">
      <c r="A1" s="60" t="s">
        <v>2211</v>
      </c>
      <c r="B1" s="60"/>
      <c r="C1" s="60"/>
      <c r="D1" s="60"/>
      <c r="E1" s="60"/>
      <c r="F1" s="60"/>
      <c r="G1" s="60"/>
      <c r="H1" s="60"/>
      <c r="I1" s="60"/>
      <c r="J1" s="60"/>
      <c r="K1" s="60"/>
      <c r="L1" s="60"/>
      <c r="M1" s="60"/>
    </row>
    <row r="2" spans="1:13" s="470" customFormat="1" ht="18" customHeight="1">
      <c r="A2" s="86" t="s">
        <v>8</v>
      </c>
      <c r="B2" s="86" t="s">
        <v>1816</v>
      </c>
      <c r="C2" s="86"/>
      <c r="D2" s="96" t="s">
        <v>1805</v>
      </c>
      <c r="E2" s="96"/>
      <c r="F2" s="86" t="s">
        <v>2212</v>
      </c>
      <c r="G2" s="86"/>
      <c r="H2" s="86"/>
      <c r="I2" s="86"/>
      <c r="J2" s="86"/>
      <c r="K2" s="86"/>
      <c r="L2" s="86"/>
      <c r="M2" s="86"/>
    </row>
    <row r="3" spans="1:13" s="596" customFormat="1" ht="30.75" customHeight="1">
      <c r="A3" s="86"/>
      <c r="B3" s="86"/>
      <c r="C3" s="86"/>
      <c r="D3" s="96"/>
      <c r="E3" s="96"/>
      <c r="F3" s="96">
        <v>2016</v>
      </c>
      <c r="G3" s="96"/>
      <c r="H3" s="96"/>
      <c r="I3" s="96"/>
      <c r="J3" s="87">
        <v>2017</v>
      </c>
      <c r="K3" s="87">
        <v>2018</v>
      </c>
      <c r="L3" s="87">
        <v>2019</v>
      </c>
      <c r="M3" s="87">
        <v>2020</v>
      </c>
    </row>
    <row r="4" spans="1:13" s="596" customFormat="1" ht="33" customHeight="1">
      <c r="A4" s="86"/>
      <c r="B4" s="86"/>
      <c r="C4" s="86"/>
      <c r="D4" s="86" t="s">
        <v>1823</v>
      </c>
      <c r="E4" s="86" t="s">
        <v>1168</v>
      </c>
      <c r="F4" s="86" t="s">
        <v>1824</v>
      </c>
      <c r="G4" s="86"/>
      <c r="H4" s="86" t="s">
        <v>2213</v>
      </c>
      <c r="I4" s="86"/>
      <c r="J4" s="86" t="s">
        <v>1823</v>
      </c>
      <c r="K4" s="86" t="s">
        <v>1823</v>
      </c>
      <c r="L4" s="86" t="s">
        <v>1823</v>
      </c>
      <c r="M4" s="86" t="s">
        <v>1823</v>
      </c>
    </row>
    <row r="5" spans="1:13" s="470" customFormat="1" ht="17.25" customHeight="1">
      <c r="A5" s="86"/>
      <c r="B5" s="86"/>
      <c r="C5" s="86"/>
      <c r="D5" s="86"/>
      <c r="E5" s="86"/>
      <c r="F5" s="86" t="s">
        <v>1823</v>
      </c>
      <c r="G5" s="86" t="s">
        <v>1168</v>
      </c>
      <c r="H5" s="86" t="s">
        <v>1828</v>
      </c>
      <c r="I5" s="86" t="s">
        <v>1168</v>
      </c>
      <c r="J5" s="86"/>
      <c r="K5" s="86"/>
      <c r="L5" s="86"/>
      <c r="M5" s="86"/>
    </row>
    <row r="6" spans="1:13" s="470" customFormat="1" ht="15">
      <c r="A6" s="86">
        <v>1</v>
      </c>
      <c r="B6" s="86">
        <v>2</v>
      </c>
      <c r="C6" s="86"/>
      <c r="D6" s="86">
        <v>3</v>
      </c>
      <c r="E6" s="86">
        <v>4</v>
      </c>
      <c r="F6" s="86">
        <v>5</v>
      </c>
      <c r="G6" s="86">
        <v>6</v>
      </c>
      <c r="H6" s="86">
        <v>7</v>
      </c>
      <c r="I6" s="86">
        <v>8</v>
      </c>
      <c r="J6" s="86">
        <v>9</v>
      </c>
      <c r="K6" s="86">
        <v>10</v>
      </c>
      <c r="L6" s="86">
        <v>11</v>
      </c>
      <c r="M6" s="86">
        <v>12</v>
      </c>
    </row>
    <row r="7" spans="1:13" ht="45.75" customHeight="1">
      <c r="A7" s="86">
        <v>1</v>
      </c>
      <c r="B7" s="86" t="s">
        <v>2214</v>
      </c>
      <c r="C7" s="86"/>
      <c r="D7" s="507">
        <f>F7+J7+K7+L7+M7</f>
        <v>19477</v>
      </c>
      <c r="E7" s="508">
        <v>0.8152715899421509</v>
      </c>
      <c r="F7" s="507">
        <f>SUM(F8:F15)</f>
        <v>3895.4</v>
      </c>
      <c r="G7" s="508">
        <f>F7/F17</f>
        <v>0.9834385256248422</v>
      </c>
      <c r="H7" s="507"/>
      <c r="I7" s="515"/>
      <c r="J7" s="507">
        <f>SUM(J8:J15)</f>
        <v>3895.4</v>
      </c>
      <c r="K7" s="507">
        <f>SUM(K8:K15)</f>
        <v>3895.4</v>
      </c>
      <c r="L7" s="507">
        <f>SUM(L8:L15)</f>
        <v>3895.4</v>
      </c>
      <c r="M7" s="507">
        <f>SUM(M8:M15)</f>
        <v>3895.4</v>
      </c>
    </row>
    <row r="8" spans="1:13" ht="31.5" customHeight="1">
      <c r="A8" s="514" t="s">
        <v>93</v>
      </c>
      <c r="B8" s="86" t="s">
        <v>2215</v>
      </c>
      <c r="C8" s="86"/>
      <c r="D8" s="507"/>
      <c r="E8" s="508"/>
      <c r="F8" s="509"/>
      <c r="G8" s="508"/>
      <c r="H8" s="509"/>
      <c r="I8" s="515"/>
      <c r="J8" s="509"/>
      <c r="K8" s="509"/>
      <c r="L8" s="509"/>
      <c r="M8" s="509"/>
    </row>
    <row r="9" spans="1:13" ht="59.25" customHeight="1">
      <c r="A9" s="514" t="s">
        <v>107</v>
      </c>
      <c r="B9" s="86" t="s">
        <v>2216</v>
      </c>
      <c r="C9" s="86"/>
      <c r="D9" s="507"/>
      <c r="E9" s="508"/>
      <c r="F9" s="509">
        <v>255</v>
      </c>
      <c r="G9" s="508">
        <f>F9/F17</f>
        <v>0.06437768240343347</v>
      </c>
      <c r="H9" s="509"/>
      <c r="I9" s="515"/>
      <c r="J9" s="509">
        <v>255</v>
      </c>
      <c r="K9" s="509">
        <v>255</v>
      </c>
      <c r="L9" s="509">
        <v>255</v>
      </c>
      <c r="M9" s="509">
        <v>255</v>
      </c>
    </row>
    <row r="10" spans="1:13" ht="21.75" customHeight="1">
      <c r="A10" s="514" t="s">
        <v>109</v>
      </c>
      <c r="B10" s="86" t="s">
        <v>2217</v>
      </c>
      <c r="C10" s="86" t="s">
        <v>2218</v>
      </c>
      <c r="D10" s="507"/>
      <c r="E10" s="508"/>
      <c r="F10" s="509"/>
      <c r="G10" s="508"/>
      <c r="H10" s="509"/>
      <c r="I10" s="515"/>
      <c r="J10" s="509"/>
      <c r="K10" s="509"/>
      <c r="L10" s="509"/>
      <c r="M10" s="509"/>
    </row>
    <row r="11" spans="1:13" ht="38.25" customHeight="1">
      <c r="A11" s="514"/>
      <c r="B11" s="86"/>
      <c r="C11" s="86" t="s">
        <v>2219</v>
      </c>
      <c r="D11" s="507"/>
      <c r="E11" s="508"/>
      <c r="F11" s="509"/>
      <c r="G11" s="508"/>
      <c r="H11" s="509"/>
      <c r="I11" s="515"/>
      <c r="J11" s="509"/>
      <c r="K11" s="509"/>
      <c r="L11" s="509"/>
      <c r="M11" s="509"/>
    </row>
    <row r="12" spans="1:13" ht="32.25" customHeight="1">
      <c r="A12" s="514" t="s">
        <v>111</v>
      </c>
      <c r="B12" s="86" t="s">
        <v>2220</v>
      </c>
      <c r="C12" s="86"/>
      <c r="D12" s="507"/>
      <c r="E12" s="508"/>
      <c r="F12" s="507"/>
      <c r="G12" s="508"/>
      <c r="H12" s="507"/>
      <c r="I12" s="515"/>
      <c r="J12" s="507"/>
      <c r="K12" s="507"/>
      <c r="L12" s="507"/>
      <c r="M12" s="507"/>
    </row>
    <row r="13" spans="1:13" ht="15" customHeight="1">
      <c r="A13" s="514"/>
      <c r="B13" s="597" t="s">
        <v>2221</v>
      </c>
      <c r="C13" s="597"/>
      <c r="D13" s="507">
        <f aca="true" t="shared" si="0" ref="D13:D14">F13+J13+K13+L13+M13</f>
        <v>13500</v>
      </c>
      <c r="E13" s="508"/>
      <c r="F13" s="509">
        <v>2700</v>
      </c>
      <c r="G13" s="508">
        <f>F13/F17</f>
        <v>0.6816460489775309</v>
      </c>
      <c r="H13" s="509"/>
      <c r="I13" s="515"/>
      <c r="J13" s="509">
        <v>2700</v>
      </c>
      <c r="K13" s="509">
        <v>2700</v>
      </c>
      <c r="L13" s="509">
        <v>2700</v>
      </c>
      <c r="M13" s="509">
        <v>2700</v>
      </c>
    </row>
    <row r="14" spans="1:13" ht="15" customHeight="1">
      <c r="A14" s="514"/>
      <c r="B14" s="597" t="s">
        <v>2222</v>
      </c>
      <c r="C14" s="597"/>
      <c r="D14" s="507">
        <f t="shared" si="0"/>
        <v>1050</v>
      </c>
      <c r="E14" s="508"/>
      <c r="F14" s="509">
        <v>210</v>
      </c>
      <c r="G14" s="508">
        <f>F14/F17</f>
        <v>0.053016914920474625</v>
      </c>
      <c r="H14" s="509"/>
      <c r="I14" s="515"/>
      <c r="J14" s="509">
        <v>210</v>
      </c>
      <c r="K14" s="509">
        <v>210</v>
      </c>
      <c r="L14" s="509">
        <v>210</v>
      </c>
      <c r="M14" s="509">
        <v>210</v>
      </c>
    </row>
    <row r="15" spans="1:13" ht="37.5" customHeight="1">
      <c r="A15" s="514" t="s">
        <v>113</v>
      </c>
      <c r="B15" s="86" t="s">
        <v>2223</v>
      </c>
      <c r="C15" s="86"/>
      <c r="D15" s="507"/>
      <c r="E15" s="508"/>
      <c r="F15" s="509">
        <f>484+246.4</f>
        <v>730.4</v>
      </c>
      <c r="G15" s="508">
        <f>F15/F17</f>
        <v>0.18439787932340318</v>
      </c>
      <c r="H15" s="509"/>
      <c r="I15" s="515"/>
      <c r="J15" s="509">
        <f>484+246.4</f>
        <v>730.4</v>
      </c>
      <c r="K15" s="509">
        <f>484+246.4</f>
        <v>730.4</v>
      </c>
      <c r="L15" s="509">
        <f>484+246.4</f>
        <v>730.4</v>
      </c>
      <c r="M15" s="509">
        <f>484+246.4</f>
        <v>730.4</v>
      </c>
    </row>
    <row r="16" spans="1:13" ht="15" customHeight="1">
      <c r="A16" s="514" t="s">
        <v>1177</v>
      </c>
      <c r="B16" s="86" t="s">
        <v>1814</v>
      </c>
      <c r="C16" s="86"/>
      <c r="D16" s="507">
        <f aca="true" t="shared" si="1" ref="D16:D17">F16+J16+K16+L16+M16</f>
        <v>328</v>
      </c>
      <c r="E16" s="508">
        <v>0.18472841005784915</v>
      </c>
      <c r="F16" s="509">
        <v>65.6</v>
      </c>
      <c r="G16" s="508">
        <f>F16/F17</f>
        <v>0.016561474375157786</v>
      </c>
      <c r="H16" s="509"/>
      <c r="I16" s="515"/>
      <c r="J16" s="509">
        <v>65.6</v>
      </c>
      <c r="K16" s="509">
        <v>65.6</v>
      </c>
      <c r="L16" s="509">
        <v>65.6</v>
      </c>
      <c r="M16" s="509">
        <v>65.6</v>
      </c>
    </row>
    <row r="17" spans="1:13" ht="15" customHeight="1">
      <c r="A17" s="86" t="s">
        <v>70</v>
      </c>
      <c r="B17" s="86"/>
      <c r="C17" s="86"/>
      <c r="D17" s="507">
        <f t="shared" si="1"/>
        <v>19805</v>
      </c>
      <c r="E17" s="508">
        <v>1</v>
      </c>
      <c r="F17" s="507">
        <f>F7+F16</f>
        <v>3961</v>
      </c>
      <c r="G17" s="508">
        <f>SUM(G8:G16)</f>
        <v>0.9999999999999999</v>
      </c>
      <c r="H17" s="507"/>
      <c r="I17" s="515"/>
      <c r="J17" s="507">
        <f>J7+J16</f>
        <v>3961</v>
      </c>
      <c r="K17" s="507">
        <f>K7+K16</f>
        <v>3961</v>
      </c>
      <c r="L17" s="507">
        <f>L7+L16</f>
        <v>3961</v>
      </c>
      <c r="M17" s="507">
        <f>M7+M16</f>
        <v>3961</v>
      </c>
    </row>
    <row r="18" ht="15.75"/>
  </sheetData>
  <sheetProtection selectLockedCells="1" selectUnlockedCells="1"/>
  <mergeCells count="27">
    <mergeCell ref="A1:M1"/>
    <mergeCell ref="A2:A5"/>
    <mergeCell ref="B2:C5"/>
    <mergeCell ref="D2:E3"/>
    <mergeCell ref="F2:M2"/>
    <mergeCell ref="F3:I3"/>
    <mergeCell ref="D4:D5"/>
    <mergeCell ref="E4:E5"/>
    <mergeCell ref="F4:G4"/>
    <mergeCell ref="H4:I4"/>
    <mergeCell ref="J4:J5"/>
    <mergeCell ref="K4:K5"/>
    <mergeCell ref="L4:L5"/>
    <mergeCell ref="M4:M5"/>
    <mergeCell ref="B6:C6"/>
    <mergeCell ref="B7:C7"/>
    <mergeCell ref="B8:C8"/>
    <mergeCell ref="B9:C9"/>
    <mergeCell ref="A10:A11"/>
    <mergeCell ref="B10:B11"/>
    <mergeCell ref="A12:A14"/>
    <mergeCell ref="B12:C12"/>
    <mergeCell ref="B13:C13"/>
    <mergeCell ref="B14:C14"/>
    <mergeCell ref="B15:C15"/>
    <mergeCell ref="B16:C16"/>
    <mergeCell ref="A17:C17"/>
  </mergeCells>
  <printOptions/>
  <pageMargins left="0.7097222222222223" right="0.39375" top="0.85" bottom="0.9840277777777777" header="0.5118055555555555" footer="0.5118055555555555"/>
  <pageSetup fitToHeight="1"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sheetPr codeName="Лист25">
    <tabColor indexed="43"/>
  </sheetPr>
  <dimension ref="A1:J13"/>
  <sheetViews>
    <sheetView zoomScale="85" zoomScaleNormal="85" workbookViewId="0" topLeftCell="A1">
      <selection activeCell="E13" sqref="E13"/>
    </sheetView>
  </sheetViews>
  <sheetFormatPr defaultColWidth="9.140625" defaultRowHeight="12.75"/>
  <cols>
    <col min="1" max="1" width="7.00390625" style="459" customWidth="1"/>
    <col min="2" max="2" width="30.7109375" style="459" customWidth="1"/>
    <col min="3" max="3" width="13.7109375" style="459" customWidth="1"/>
    <col min="4" max="4" width="9.57421875" style="459" customWidth="1"/>
    <col min="5" max="5" width="14.140625" style="459" customWidth="1"/>
    <col min="6" max="6" width="9.8515625" style="459" customWidth="1"/>
    <col min="7" max="7" width="13.57421875" style="459" customWidth="1"/>
    <col min="8" max="8" width="13.00390625" style="459" customWidth="1"/>
    <col min="9" max="10" width="12.7109375" style="459" customWidth="1"/>
    <col min="11" max="16384" width="9.140625" style="459" customWidth="1"/>
  </cols>
  <sheetData>
    <row r="1" spans="1:10" ht="22.5" customHeight="1">
      <c r="A1" s="60" t="s">
        <v>2224</v>
      </c>
      <c r="B1" s="60"/>
      <c r="C1" s="60"/>
      <c r="D1" s="60"/>
      <c r="E1" s="60"/>
      <c r="F1" s="60"/>
      <c r="G1" s="60"/>
      <c r="H1" s="60"/>
      <c r="I1" s="60"/>
      <c r="J1" s="60"/>
    </row>
    <row r="2" spans="1:10" ht="21.75" customHeight="1">
      <c r="A2" s="86" t="s">
        <v>8</v>
      </c>
      <c r="B2" s="86" t="s">
        <v>1816</v>
      </c>
      <c r="C2" s="515" t="s">
        <v>1805</v>
      </c>
      <c r="D2" s="515"/>
      <c r="E2" s="86" t="s">
        <v>1806</v>
      </c>
      <c r="F2" s="86"/>
      <c r="G2" s="86"/>
      <c r="H2" s="86"/>
      <c r="I2" s="86"/>
      <c r="J2" s="86"/>
    </row>
    <row r="3" spans="1:10" ht="32.25" customHeight="1">
      <c r="A3" s="86"/>
      <c r="B3" s="86"/>
      <c r="C3" s="515"/>
      <c r="D3" s="515"/>
      <c r="E3" s="87">
        <v>2016</v>
      </c>
      <c r="F3" s="87"/>
      <c r="G3" s="87">
        <v>2017</v>
      </c>
      <c r="H3" s="87">
        <v>2018</v>
      </c>
      <c r="I3" s="87">
        <v>2019</v>
      </c>
      <c r="J3" s="87">
        <v>2020</v>
      </c>
    </row>
    <row r="4" spans="1:10" ht="17.25" customHeight="1">
      <c r="A4" s="86"/>
      <c r="B4" s="86"/>
      <c r="C4" s="86" t="s">
        <v>1823</v>
      </c>
      <c r="D4" s="86" t="s">
        <v>1168</v>
      </c>
      <c r="E4" s="86" t="s">
        <v>1824</v>
      </c>
      <c r="F4" s="86"/>
      <c r="G4" s="86" t="s">
        <v>1823</v>
      </c>
      <c r="H4" s="86" t="s">
        <v>1823</v>
      </c>
      <c r="I4" s="86" t="s">
        <v>1823</v>
      </c>
      <c r="J4" s="86" t="s">
        <v>1823</v>
      </c>
    </row>
    <row r="5" spans="1:10" ht="17.25" customHeight="1">
      <c r="A5" s="86"/>
      <c r="B5" s="86"/>
      <c r="C5" s="86"/>
      <c r="D5" s="86"/>
      <c r="E5" s="86" t="s">
        <v>1823</v>
      </c>
      <c r="F5" s="86" t="s">
        <v>1168</v>
      </c>
      <c r="G5" s="86"/>
      <c r="H5" s="86"/>
      <c r="I5" s="86"/>
      <c r="J5" s="86"/>
    </row>
    <row r="6" spans="1:10" ht="15" customHeight="1">
      <c r="A6" s="86">
        <v>1</v>
      </c>
      <c r="B6" s="86">
        <v>2</v>
      </c>
      <c r="C6" s="86">
        <v>3</v>
      </c>
      <c r="D6" s="86">
        <v>4</v>
      </c>
      <c r="E6" s="86">
        <v>5</v>
      </c>
      <c r="F6" s="86">
        <v>6</v>
      </c>
      <c r="G6" s="86">
        <v>7</v>
      </c>
      <c r="H6" s="86">
        <v>8</v>
      </c>
      <c r="I6" s="86">
        <v>9</v>
      </c>
      <c r="J6" s="86">
        <v>10</v>
      </c>
    </row>
    <row r="7" spans="1:10" ht="93" customHeight="1">
      <c r="A7" s="514" t="s">
        <v>1829</v>
      </c>
      <c r="B7" s="86" t="s">
        <v>2225</v>
      </c>
      <c r="C7" s="507">
        <f>E7+G7+H7+I7+J7</f>
        <v>5790.4</v>
      </c>
      <c r="D7" s="508">
        <f>C7/C13</f>
        <v>0.9450242767962789</v>
      </c>
      <c r="E7" s="507">
        <f>SUM(E8:E11)</f>
        <v>1158.08</v>
      </c>
      <c r="F7" s="508">
        <f>E7/E13</f>
        <v>0.9450242767962789</v>
      </c>
      <c r="G7" s="507">
        <f>SUM(G8:G11)</f>
        <v>1158.08</v>
      </c>
      <c r="H7" s="507">
        <f>SUM(H8:H11)</f>
        <v>1158.08</v>
      </c>
      <c r="I7" s="507">
        <f>SUM(I8:I11)</f>
        <v>1158.08</v>
      </c>
      <c r="J7" s="507">
        <f>SUM(J8:J11)</f>
        <v>1158.08</v>
      </c>
    </row>
    <row r="8" spans="1:10" ht="31.5">
      <c r="A8" s="514" t="s">
        <v>93</v>
      </c>
      <c r="B8" s="86" t="s">
        <v>2226</v>
      </c>
      <c r="C8" s="507"/>
      <c r="D8" s="508"/>
      <c r="E8" s="509"/>
      <c r="F8" s="508"/>
      <c r="G8" s="509"/>
      <c r="H8" s="509"/>
      <c r="I8" s="509"/>
      <c r="J8" s="509"/>
    </row>
    <row r="9" spans="1:10" ht="15.75" customHeight="1">
      <c r="A9" s="514" t="s">
        <v>107</v>
      </c>
      <c r="B9" s="86" t="s">
        <v>2227</v>
      </c>
      <c r="C9" s="507">
        <f>E9+G9+H9+I9+J9</f>
        <v>5790.4</v>
      </c>
      <c r="D9" s="508"/>
      <c r="E9" s="509">
        <f>681.74+476.34</f>
        <v>1158.08</v>
      </c>
      <c r="F9" s="508"/>
      <c r="G9" s="509">
        <f>E9</f>
        <v>1158.08</v>
      </c>
      <c r="H9" s="509">
        <f>E9</f>
        <v>1158.08</v>
      </c>
      <c r="I9" s="509">
        <f>G9</f>
        <v>1158.08</v>
      </c>
      <c r="J9" s="509">
        <f>H9</f>
        <v>1158.08</v>
      </c>
    </row>
    <row r="10" spans="1:10" ht="15.75" customHeight="1">
      <c r="A10" s="514" t="s">
        <v>109</v>
      </c>
      <c r="B10" s="86" t="s">
        <v>2228</v>
      </c>
      <c r="C10" s="598"/>
      <c r="D10" s="599"/>
      <c r="E10" s="600"/>
      <c r="F10" s="599"/>
      <c r="G10" s="600"/>
      <c r="H10" s="600"/>
      <c r="I10" s="600"/>
      <c r="J10" s="600"/>
    </row>
    <row r="11" spans="1:10" ht="15.75" customHeight="1">
      <c r="A11" s="514" t="s">
        <v>111</v>
      </c>
      <c r="B11" s="86" t="s">
        <v>2229</v>
      </c>
      <c r="C11" s="432"/>
      <c r="D11" s="432"/>
      <c r="E11" s="432"/>
      <c r="F11" s="432"/>
      <c r="G11" s="432"/>
      <c r="H11" s="432"/>
      <c r="I11" s="432"/>
      <c r="J11" s="432"/>
    </row>
    <row r="12" spans="1:10" ht="15" customHeight="1">
      <c r="A12" s="514" t="s">
        <v>1177</v>
      </c>
      <c r="B12" s="86" t="s">
        <v>1814</v>
      </c>
      <c r="C12" s="507">
        <f aca="true" t="shared" si="0" ref="C12:C13">E12+G12+H12+I12+J12</f>
        <v>336.9</v>
      </c>
      <c r="D12" s="508">
        <f>C12/C13</f>
        <v>0.05498388347137786</v>
      </c>
      <c r="E12" s="509">
        <f>67.38</f>
        <v>67.38</v>
      </c>
      <c r="F12" s="508">
        <f>E12/E13</f>
        <v>0.05498388347137786</v>
      </c>
      <c r="G12" s="509">
        <f>E12</f>
        <v>67.38</v>
      </c>
      <c r="H12" s="509">
        <f>E12</f>
        <v>67.38</v>
      </c>
      <c r="I12" s="509">
        <f>E12</f>
        <v>67.38</v>
      </c>
      <c r="J12" s="509">
        <f>E12</f>
        <v>67.38</v>
      </c>
    </row>
    <row r="13" spans="1:10" ht="15.75" customHeight="1">
      <c r="A13" s="86" t="s">
        <v>70</v>
      </c>
      <c r="B13" s="86"/>
      <c r="C13" s="507">
        <f t="shared" si="0"/>
        <v>6127.25</v>
      </c>
      <c r="D13" s="508">
        <f>D7+D12</f>
        <v>1.0000081602676567</v>
      </c>
      <c r="E13" s="507">
        <f>SUM(E9:E12)-0.01</f>
        <v>1225.45</v>
      </c>
      <c r="F13" s="508">
        <f>F12+F7</f>
        <v>1.0000081602676567</v>
      </c>
      <c r="G13" s="507">
        <f>SUM(G9:G12)-0.01</f>
        <v>1225.45</v>
      </c>
      <c r="H13" s="507">
        <f>SUM(H9:H12)-0.01</f>
        <v>1225.45</v>
      </c>
      <c r="I13" s="507">
        <f>SUM(I9:I12)-0.01</f>
        <v>1225.45</v>
      </c>
      <c r="J13" s="507">
        <f>SUM(J9:J12)-0.01</f>
        <v>1225.45</v>
      </c>
    </row>
  </sheetData>
  <sheetProtection selectLockedCells="1" selectUnlockedCells="1"/>
  <mergeCells count="14">
    <mergeCell ref="A1:J1"/>
    <mergeCell ref="A2:A5"/>
    <mergeCell ref="B2:B5"/>
    <mergeCell ref="C2:D3"/>
    <mergeCell ref="E2:J2"/>
    <mergeCell ref="E3:F3"/>
    <mergeCell ref="C4:C5"/>
    <mergeCell ref="D4:D5"/>
    <mergeCell ref="E4:F4"/>
    <mergeCell ref="G4:G5"/>
    <mergeCell ref="H4:H5"/>
    <mergeCell ref="I4:I5"/>
    <mergeCell ref="J4:J5"/>
    <mergeCell ref="A13:B13"/>
  </mergeCells>
  <printOptions/>
  <pageMargins left="0.7798611111111111" right="0.39375" top="0.7097222222222223" bottom="0.9840277777777777" header="0.5118055555555555" footer="0.5118055555555555"/>
  <pageSetup horizontalDpi="300" verticalDpi="300" orientation="landscape" paperSize="9" scale="98"/>
</worksheet>
</file>

<file path=xl/worksheets/sheet26.xml><?xml version="1.0" encoding="utf-8"?>
<worksheet xmlns="http://schemas.openxmlformats.org/spreadsheetml/2006/main" xmlns:r="http://schemas.openxmlformats.org/officeDocument/2006/relationships">
  <sheetPr codeName="Лист26">
    <tabColor indexed="43"/>
  </sheetPr>
  <dimension ref="A1:M33"/>
  <sheetViews>
    <sheetView zoomScale="85" zoomScaleNormal="85" workbookViewId="0" topLeftCell="A16">
      <selection activeCell="F5" sqref="F5"/>
    </sheetView>
  </sheetViews>
  <sheetFormatPr defaultColWidth="9.140625" defaultRowHeight="12.75"/>
  <cols>
    <col min="1" max="1" width="4.57421875" style="601" customWidth="1"/>
    <col min="2" max="2" width="30.28125" style="453" customWidth="1"/>
    <col min="3" max="3" width="12.7109375" style="51" customWidth="1"/>
    <col min="4" max="4" width="22.8515625" style="51" customWidth="1"/>
    <col min="5" max="5" width="22.140625" style="51" customWidth="1"/>
    <col min="6" max="6" width="23.57421875" style="602" customWidth="1"/>
    <col min="7" max="7" width="28.421875" style="602" customWidth="1"/>
    <col min="8" max="8" width="21.00390625" style="602" customWidth="1"/>
    <col min="9" max="9" width="10.57421875" style="51" customWidth="1"/>
    <col min="10" max="16384" width="9.140625" style="51" customWidth="1"/>
  </cols>
  <sheetData>
    <row r="1" spans="1:9" ht="20.25" customHeight="1">
      <c r="A1" s="19" t="s">
        <v>2230</v>
      </c>
      <c r="B1" s="19"/>
      <c r="C1" s="19"/>
      <c r="D1" s="19"/>
      <c r="E1" s="19"/>
      <c r="F1" s="19"/>
      <c r="G1" s="19"/>
      <c r="H1" s="19"/>
      <c r="I1" s="19"/>
    </row>
    <row r="2" spans="1:9" ht="115.5">
      <c r="A2" s="361" t="s">
        <v>8</v>
      </c>
      <c r="B2" s="360" t="s">
        <v>2231</v>
      </c>
      <c r="C2" s="360" t="s">
        <v>2232</v>
      </c>
      <c r="D2" s="360" t="s">
        <v>2233</v>
      </c>
      <c r="E2" s="360" t="s">
        <v>2234</v>
      </c>
      <c r="F2" s="360" t="s">
        <v>2235</v>
      </c>
      <c r="G2" s="360" t="s">
        <v>2236</v>
      </c>
      <c r="H2" s="360" t="s">
        <v>2237</v>
      </c>
      <c r="I2" s="360" t="s">
        <v>335</v>
      </c>
    </row>
    <row r="3" spans="1:9" ht="17.25">
      <c r="A3" s="603">
        <v>1</v>
      </c>
      <c r="B3" s="360">
        <v>2</v>
      </c>
      <c r="C3" s="360">
        <v>3</v>
      </c>
      <c r="D3" s="447">
        <v>4</v>
      </c>
      <c r="E3" s="447">
        <v>5</v>
      </c>
      <c r="F3" s="360">
        <v>6</v>
      </c>
      <c r="G3" s="360">
        <v>7</v>
      </c>
      <c r="H3" s="360">
        <v>8</v>
      </c>
      <c r="I3" s="447">
        <v>9</v>
      </c>
    </row>
    <row r="4" spans="1:9" ht="31.5">
      <c r="A4" s="604" t="s">
        <v>1829</v>
      </c>
      <c r="B4" s="605" t="s">
        <v>2238</v>
      </c>
      <c r="C4" s="606">
        <v>2016</v>
      </c>
      <c r="D4" s="607"/>
      <c r="E4" s="607"/>
      <c r="F4" s="608">
        <v>571.608</v>
      </c>
      <c r="G4" s="609"/>
      <c r="H4" s="608"/>
      <c r="I4" s="610"/>
    </row>
    <row r="5" spans="1:9" ht="31.5">
      <c r="A5" s="604" t="s">
        <v>1177</v>
      </c>
      <c r="B5" s="605" t="s">
        <v>2239</v>
      </c>
      <c r="C5" s="606">
        <v>2016</v>
      </c>
      <c r="D5" s="607"/>
      <c r="E5" s="607"/>
      <c r="F5" s="608">
        <v>818.088</v>
      </c>
      <c r="G5" s="609"/>
      <c r="H5" s="608"/>
      <c r="I5" s="610"/>
    </row>
    <row r="6" spans="1:9" ht="45.75">
      <c r="A6" s="604" t="s">
        <v>1875</v>
      </c>
      <c r="B6" s="611" t="s">
        <v>2240</v>
      </c>
      <c r="C6" s="612">
        <v>2016</v>
      </c>
      <c r="D6" s="613"/>
      <c r="E6" s="613"/>
      <c r="F6" s="608">
        <f aca="true" t="shared" si="0" ref="F6:F7">D6</f>
        <v>0</v>
      </c>
      <c r="G6" s="608"/>
      <c r="H6" s="608"/>
      <c r="I6" s="610"/>
    </row>
    <row r="7" spans="1:9" ht="48" customHeight="1">
      <c r="A7" s="604" t="s">
        <v>1885</v>
      </c>
      <c r="B7" s="611" t="s">
        <v>2241</v>
      </c>
      <c r="C7" s="612">
        <v>2016</v>
      </c>
      <c r="D7" s="613"/>
      <c r="E7" s="613"/>
      <c r="F7" s="608">
        <f t="shared" si="0"/>
        <v>0</v>
      </c>
      <c r="G7" s="608"/>
      <c r="H7" s="608"/>
      <c r="I7" s="610"/>
    </row>
    <row r="8" spans="1:9" ht="31.5">
      <c r="A8" s="604" t="s">
        <v>2242</v>
      </c>
      <c r="B8" s="605" t="s">
        <v>2243</v>
      </c>
      <c r="C8" s="606">
        <v>2017</v>
      </c>
      <c r="D8" s="607"/>
      <c r="E8" s="607"/>
      <c r="F8" s="614"/>
      <c r="G8" s="614">
        <f>950*1.2</f>
        <v>1140</v>
      </c>
      <c r="H8" s="609"/>
      <c r="I8" s="610"/>
    </row>
    <row r="9" spans="1:9" ht="35.25" customHeight="1">
      <c r="A9" s="604" t="s">
        <v>2244</v>
      </c>
      <c r="B9" s="605" t="s">
        <v>2245</v>
      </c>
      <c r="C9" s="606">
        <v>2017</v>
      </c>
      <c r="D9" s="607"/>
      <c r="E9" s="607"/>
      <c r="F9" s="614"/>
      <c r="G9" s="614">
        <f>610*1.2</f>
        <v>732</v>
      </c>
      <c r="H9" s="609"/>
      <c r="I9" s="610"/>
    </row>
    <row r="10" spans="1:9" ht="45.75">
      <c r="A10" s="604" t="s">
        <v>1934</v>
      </c>
      <c r="B10" s="615" t="s">
        <v>2246</v>
      </c>
      <c r="C10" s="606">
        <v>2017</v>
      </c>
      <c r="D10" s="607"/>
      <c r="E10" s="607"/>
      <c r="F10" s="614"/>
      <c r="G10" s="614">
        <f>55*1.2</f>
        <v>66</v>
      </c>
      <c r="H10" s="609"/>
      <c r="I10" s="610"/>
    </row>
    <row r="11" spans="1:9" ht="45.75">
      <c r="A11" s="604" t="s">
        <v>1956</v>
      </c>
      <c r="B11" s="611" t="s">
        <v>2247</v>
      </c>
      <c r="C11" s="612">
        <v>2017</v>
      </c>
      <c r="D11" s="613"/>
      <c r="E11" s="613"/>
      <c r="F11" s="608"/>
      <c r="G11" s="608">
        <f>60*1.2</f>
        <v>72</v>
      </c>
      <c r="H11" s="609"/>
      <c r="I11" s="610"/>
    </row>
    <row r="12" spans="1:9" ht="31.5">
      <c r="A12" s="604" t="s">
        <v>1996</v>
      </c>
      <c r="B12" s="605" t="s">
        <v>2248</v>
      </c>
      <c r="C12" s="606">
        <v>2018</v>
      </c>
      <c r="D12" s="607"/>
      <c r="E12" s="607"/>
      <c r="F12" s="614"/>
      <c r="G12" s="608">
        <f>900*1.2</f>
        <v>1080</v>
      </c>
      <c r="H12" s="609"/>
      <c r="I12" s="610"/>
    </row>
    <row r="13" spans="1:9" ht="31.5">
      <c r="A13" s="604" t="s">
        <v>2024</v>
      </c>
      <c r="B13" s="605" t="s">
        <v>2249</v>
      </c>
      <c r="C13" s="606">
        <v>2018</v>
      </c>
      <c r="D13" s="607"/>
      <c r="E13" s="607"/>
      <c r="F13" s="614"/>
      <c r="G13" s="608">
        <f>610*1.2</f>
        <v>732</v>
      </c>
      <c r="H13" s="609"/>
      <c r="I13" s="610"/>
    </row>
    <row r="14" spans="1:9" ht="45.75">
      <c r="A14" s="604" t="s">
        <v>2046</v>
      </c>
      <c r="B14" s="611" t="s">
        <v>2250</v>
      </c>
      <c r="C14" s="612">
        <v>2018</v>
      </c>
      <c r="D14" s="613"/>
      <c r="E14" s="613"/>
      <c r="F14" s="608"/>
      <c r="G14" s="608">
        <f>60*1.2</f>
        <v>72</v>
      </c>
      <c r="H14" s="609"/>
      <c r="I14" s="610"/>
    </row>
    <row r="15" spans="1:9" ht="45.75">
      <c r="A15" s="604" t="s">
        <v>2205</v>
      </c>
      <c r="B15" s="611" t="s">
        <v>2251</v>
      </c>
      <c r="C15" s="612">
        <v>2018</v>
      </c>
      <c r="D15" s="613"/>
      <c r="E15" s="613"/>
      <c r="F15" s="608"/>
      <c r="G15" s="608">
        <f>55*1.2</f>
        <v>66</v>
      </c>
      <c r="H15" s="609"/>
      <c r="I15" s="610"/>
    </row>
    <row r="16" spans="1:9" ht="31.5">
      <c r="A16" s="604" t="s">
        <v>2252</v>
      </c>
      <c r="B16" s="611" t="s">
        <v>2253</v>
      </c>
      <c r="C16" s="612">
        <v>2019</v>
      </c>
      <c r="D16" s="613"/>
      <c r="E16" s="613"/>
      <c r="F16" s="608"/>
      <c r="G16" s="608">
        <f aca="true" t="shared" si="1" ref="G16:G17">900*1.2</f>
        <v>1080</v>
      </c>
      <c r="H16" s="609"/>
      <c r="I16" s="610"/>
    </row>
    <row r="17" spans="1:9" ht="35.25" customHeight="1">
      <c r="A17" s="604" t="s">
        <v>2254</v>
      </c>
      <c r="B17" s="611" t="s">
        <v>2255</v>
      </c>
      <c r="C17" s="612">
        <v>2019</v>
      </c>
      <c r="D17" s="613"/>
      <c r="E17" s="613"/>
      <c r="F17" s="608"/>
      <c r="G17" s="608">
        <f t="shared" si="1"/>
        <v>1080</v>
      </c>
      <c r="H17" s="609"/>
      <c r="I17" s="610"/>
    </row>
    <row r="18" spans="1:9" ht="45.75">
      <c r="A18" s="604" t="s">
        <v>2256</v>
      </c>
      <c r="B18" s="611" t="s">
        <v>2257</v>
      </c>
      <c r="C18" s="612">
        <v>2019</v>
      </c>
      <c r="D18" s="613"/>
      <c r="E18" s="613"/>
      <c r="F18" s="608"/>
      <c r="G18" s="608">
        <f>60*1.2</f>
        <v>72</v>
      </c>
      <c r="H18" s="609"/>
      <c r="I18" s="610"/>
    </row>
    <row r="19" spans="1:9" ht="45.75">
      <c r="A19" s="604" t="s">
        <v>2258</v>
      </c>
      <c r="B19" s="611" t="s">
        <v>2259</v>
      </c>
      <c r="C19" s="612">
        <v>2019</v>
      </c>
      <c r="D19" s="613"/>
      <c r="E19" s="613"/>
      <c r="F19" s="608"/>
      <c r="G19" s="608">
        <f>55*1.2</f>
        <v>66</v>
      </c>
      <c r="H19" s="609"/>
      <c r="I19" s="610"/>
    </row>
    <row r="20" spans="1:9" ht="31.5">
      <c r="A20" s="604" t="s">
        <v>2260</v>
      </c>
      <c r="B20" s="611" t="s">
        <v>2261</v>
      </c>
      <c r="C20" s="612">
        <v>2020</v>
      </c>
      <c r="D20" s="613"/>
      <c r="E20" s="613"/>
      <c r="F20" s="608"/>
      <c r="G20" s="608">
        <f>610*1.2</f>
        <v>732</v>
      </c>
      <c r="H20" s="609"/>
      <c r="I20" s="610"/>
    </row>
    <row r="21" spans="1:9" ht="31.5">
      <c r="A21" s="604" t="s">
        <v>2262</v>
      </c>
      <c r="B21" s="611" t="s">
        <v>2263</v>
      </c>
      <c r="C21" s="612">
        <v>2020</v>
      </c>
      <c r="D21" s="613"/>
      <c r="E21" s="613"/>
      <c r="F21" s="608"/>
      <c r="G21" s="608">
        <f>900*1.2</f>
        <v>1080</v>
      </c>
      <c r="H21" s="609"/>
      <c r="I21" s="610"/>
    </row>
    <row r="22" spans="1:9" ht="45.75">
      <c r="A22" s="604" t="s">
        <v>2264</v>
      </c>
      <c r="B22" s="611" t="s">
        <v>2265</v>
      </c>
      <c r="C22" s="612">
        <v>2020</v>
      </c>
      <c r="D22" s="613"/>
      <c r="E22" s="613"/>
      <c r="F22" s="608"/>
      <c r="G22" s="608">
        <f>60*1.2</f>
        <v>72</v>
      </c>
      <c r="H22" s="609"/>
      <c r="I22" s="610"/>
    </row>
    <row r="23" spans="1:9" ht="45.75">
      <c r="A23" s="604" t="s">
        <v>2266</v>
      </c>
      <c r="B23" s="611" t="s">
        <v>2267</v>
      </c>
      <c r="C23" s="612">
        <v>2020</v>
      </c>
      <c r="D23" s="613"/>
      <c r="E23" s="613"/>
      <c r="F23" s="608"/>
      <c r="G23" s="608">
        <f>55*1.2</f>
        <v>66</v>
      </c>
      <c r="H23" s="609"/>
      <c r="I23" s="610"/>
    </row>
    <row r="24" spans="1:9" ht="15.75">
      <c r="A24" s="616" t="s">
        <v>70</v>
      </c>
      <c r="B24" s="616"/>
      <c r="C24" s="617">
        <v>5</v>
      </c>
      <c r="D24" s="618"/>
      <c r="E24" s="619"/>
      <c r="F24" s="620">
        <f>SUM(F4:F7)</f>
        <v>1389.696</v>
      </c>
      <c r="G24" s="620">
        <f>SUM(G8:G23)</f>
        <v>8208</v>
      </c>
      <c r="H24" s="620">
        <f>SUM(H25:H28)</f>
        <v>8208</v>
      </c>
      <c r="I24" s="618"/>
    </row>
    <row r="25" spans="1:9" ht="15.75" hidden="1">
      <c r="A25" s="621"/>
      <c r="B25" s="622"/>
      <c r="C25" s="623" t="s">
        <v>2268</v>
      </c>
      <c r="D25" s="623"/>
      <c r="E25" s="623"/>
      <c r="F25" s="623"/>
      <c r="G25" s="624" t="s">
        <v>2269</v>
      </c>
      <c r="H25" s="625">
        <f>SUM(G8:G11)</f>
        <v>2010</v>
      </c>
      <c r="I25" s="626"/>
    </row>
    <row r="26" spans="1:9" ht="15.75" hidden="1">
      <c r="A26" s="621"/>
      <c r="B26" s="622"/>
      <c r="C26" s="627"/>
      <c r="D26" s="627"/>
      <c r="E26" s="627"/>
      <c r="F26" s="627"/>
      <c r="G26" s="624" t="s">
        <v>2270</v>
      </c>
      <c r="H26" s="625">
        <f>SUM(G12:G15)</f>
        <v>1950</v>
      </c>
      <c r="I26" s="626"/>
    </row>
    <row r="27" spans="1:9" ht="15.75" hidden="1">
      <c r="A27" s="621"/>
      <c r="B27" s="622"/>
      <c r="C27" s="627"/>
      <c r="D27" s="627"/>
      <c r="E27" s="627"/>
      <c r="F27" s="627"/>
      <c r="G27" s="624" t="s">
        <v>2271</v>
      </c>
      <c r="H27" s="625">
        <f>SUM(G16:G19)</f>
        <v>2298</v>
      </c>
      <c r="I27" s="626"/>
    </row>
    <row r="28" spans="1:9" ht="15.75" hidden="1">
      <c r="A28" s="621"/>
      <c r="B28" s="622"/>
      <c r="C28" s="627"/>
      <c r="D28" s="627"/>
      <c r="E28" s="627"/>
      <c r="F28" s="627"/>
      <c r="G28" s="624" t="s">
        <v>2272</v>
      </c>
      <c r="H28" s="625">
        <f>SUM(G20:G23)</f>
        <v>1950</v>
      </c>
      <c r="I28" s="626"/>
    </row>
    <row r="30" spans="1:13" s="49" customFormat="1" ht="15.75">
      <c r="A30" s="46" t="s">
        <v>72</v>
      </c>
      <c r="B30" s="628"/>
      <c r="C30" s="45"/>
      <c r="D30" s="45"/>
      <c r="E30" s="47" t="s">
        <v>73</v>
      </c>
      <c r="F30" s="47"/>
      <c r="G30" s="629" t="s">
        <v>74</v>
      </c>
      <c r="H30" s="47"/>
      <c r="I30" s="47"/>
      <c r="J30" s="47"/>
      <c r="K30" s="45"/>
      <c r="L30" s="45"/>
      <c r="M30" s="45"/>
    </row>
    <row r="31" spans="1:13" s="53" customFormat="1" ht="15" customHeight="1">
      <c r="A31" s="50" t="s">
        <v>75</v>
      </c>
      <c r="B31" s="630"/>
      <c r="C31" s="51"/>
      <c r="D31" s="51"/>
      <c r="E31" s="47" t="s">
        <v>76</v>
      </c>
      <c r="F31" s="47"/>
      <c r="G31" s="631" t="s">
        <v>2273</v>
      </c>
      <c r="H31" s="631"/>
      <c r="I31" s="47"/>
      <c r="J31" s="47"/>
      <c r="K31" s="51"/>
      <c r="L31" s="51"/>
      <c r="M31" s="51"/>
    </row>
    <row r="32" spans="1:13" s="49" customFormat="1" ht="14.25">
      <c r="A32" s="54"/>
      <c r="B32" s="632"/>
      <c r="C32" s="45"/>
      <c r="D32" s="45"/>
      <c r="E32" s="45"/>
      <c r="F32" s="47"/>
      <c r="G32" s="47"/>
      <c r="H32" s="47"/>
      <c r="I32" s="45"/>
      <c r="J32" s="45"/>
      <c r="K32" s="45"/>
      <c r="L32" s="45"/>
      <c r="M32" s="45"/>
    </row>
    <row r="33" spans="1:13" s="49" customFormat="1" ht="14.25">
      <c r="A33" s="55" t="s">
        <v>78</v>
      </c>
      <c r="B33" s="55"/>
      <c r="C33" s="55"/>
      <c r="D33" s="55"/>
      <c r="E33" s="57" t="s">
        <v>79</v>
      </c>
      <c r="F33" s="57"/>
      <c r="G33" s="47"/>
      <c r="H33" s="47"/>
      <c r="I33" s="45"/>
      <c r="J33" s="45"/>
      <c r="K33" s="45"/>
      <c r="L33" s="45"/>
      <c r="M33" s="45"/>
    </row>
  </sheetData>
  <sheetProtection selectLockedCells="1" selectUnlockedCells="1"/>
  <mergeCells count="8">
    <mergeCell ref="A1:I1"/>
    <mergeCell ref="A24:B24"/>
    <mergeCell ref="C25:F25"/>
    <mergeCell ref="C26:F26"/>
    <mergeCell ref="C27:F27"/>
    <mergeCell ref="C28:F28"/>
    <mergeCell ref="G31:H31"/>
    <mergeCell ref="A33:D33"/>
  </mergeCells>
  <printOptions/>
  <pageMargins left="0.45" right="0.32013888888888886" top="0.8097222222222222" bottom="0.21666666666666667" header="0.5118055555555555" footer="0.5118055555555555"/>
  <pageSetup horizontalDpi="300" verticalDpi="300" orientation="landscape" paperSize="9" scale="78"/>
</worksheet>
</file>

<file path=xl/worksheets/sheet27.xml><?xml version="1.0" encoding="utf-8"?>
<worksheet xmlns="http://schemas.openxmlformats.org/spreadsheetml/2006/main" xmlns:r="http://schemas.openxmlformats.org/officeDocument/2006/relationships">
  <sheetPr codeName="Лист27">
    <tabColor indexed="43"/>
  </sheetPr>
  <dimension ref="A1:J28"/>
  <sheetViews>
    <sheetView zoomScale="85" zoomScaleNormal="85" workbookViewId="0" topLeftCell="A1">
      <pane ySplit="6" topLeftCell="A7" activePane="bottomLeft" state="frozen"/>
      <selection pane="topLeft" activeCell="A1" sqref="A1"/>
      <selection pane="bottomLeft" activeCell="E20" sqref="E20"/>
    </sheetView>
  </sheetViews>
  <sheetFormatPr defaultColWidth="9.140625" defaultRowHeight="12.75"/>
  <cols>
    <col min="1" max="1" width="6.140625" style="459" customWidth="1"/>
    <col min="2" max="2" width="42.7109375" style="459" customWidth="1"/>
    <col min="3" max="3" width="13.28125" style="459" customWidth="1"/>
    <col min="4" max="4" width="9.140625" style="459" customWidth="1"/>
    <col min="5" max="5" width="13.8515625" style="459" customWidth="1"/>
    <col min="6" max="6" width="9.140625" style="459" customWidth="1"/>
    <col min="7" max="7" width="13.421875" style="459" customWidth="1"/>
    <col min="8" max="8" width="13.28125" style="459" customWidth="1"/>
    <col min="9" max="9" width="12.57421875" style="459" customWidth="1"/>
    <col min="10" max="10" width="12.28125" style="459" customWidth="1"/>
    <col min="11" max="16384" width="9.140625" style="459" customWidth="1"/>
  </cols>
  <sheetData>
    <row r="1" spans="1:10" ht="25.5" customHeight="1">
      <c r="A1" s="60" t="s">
        <v>2274</v>
      </c>
      <c r="B1" s="60"/>
      <c r="C1" s="60"/>
      <c r="D1" s="60"/>
      <c r="E1" s="60"/>
      <c r="F1" s="60"/>
      <c r="G1" s="60"/>
      <c r="H1" s="60"/>
      <c r="I1" s="60"/>
      <c r="J1" s="60"/>
    </row>
    <row r="2" spans="1:10" ht="17.25" customHeight="1">
      <c r="A2" s="86" t="s">
        <v>8</v>
      </c>
      <c r="B2" s="86" t="s">
        <v>1816</v>
      </c>
      <c r="C2" s="96" t="s">
        <v>1805</v>
      </c>
      <c r="D2" s="96"/>
      <c r="E2" s="86" t="s">
        <v>1806</v>
      </c>
      <c r="F2" s="86"/>
      <c r="G2" s="86"/>
      <c r="H2" s="86"/>
      <c r="I2" s="86"/>
      <c r="J2" s="86"/>
    </row>
    <row r="3" spans="1:10" ht="15.75">
      <c r="A3" s="86"/>
      <c r="B3" s="86"/>
      <c r="C3" s="96"/>
      <c r="D3" s="96"/>
      <c r="E3" s="96">
        <v>2016</v>
      </c>
      <c r="F3" s="96"/>
      <c r="G3" s="87">
        <v>2017</v>
      </c>
      <c r="H3" s="87">
        <v>2018</v>
      </c>
      <c r="I3" s="87">
        <v>2019</v>
      </c>
      <c r="J3" s="87">
        <v>2020</v>
      </c>
    </row>
    <row r="4" spans="1:10" ht="18.75" customHeight="1">
      <c r="A4" s="86"/>
      <c r="B4" s="86"/>
      <c r="C4" s="86" t="s">
        <v>1823</v>
      </c>
      <c r="D4" s="86" t="s">
        <v>1168</v>
      </c>
      <c r="E4" s="86" t="s">
        <v>1824</v>
      </c>
      <c r="F4" s="86"/>
      <c r="G4" s="86" t="s">
        <v>1823</v>
      </c>
      <c r="H4" s="86" t="s">
        <v>1823</v>
      </c>
      <c r="I4" s="86" t="s">
        <v>1823</v>
      </c>
      <c r="J4" s="86" t="s">
        <v>1823</v>
      </c>
    </row>
    <row r="5" spans="1:10" ht="18.75" customHeight="1">
      <c r="A5" s="86"/>
      <c r="B5" s="86"/>
      <c r="C5" s="86"/>
      <c r="D5" s="86"/>
      <c r="E5" s="86" t="s">
        <v>1823</v>
      </c>
      <c r="F5" s="86" t="s">
        <v>1168</v>
      </c>
      <c r="G5" s="86"/>
      <c r="H5" s="86"/>
      <c r="I5" s="86"/>
      <c r="J5" s="86"/>
    </row>
    <row r="6" spans="1:10" ht="15">
      <c r="A6" s="86">
        <v>1</v>
      </c>
      <c r="B6" s="86">
        <v>2</v>
      </c>
      <c r="C6" s="86">
        <v>3</v>
      </c>
      <c r="D6" s="86">
        <v>4</v>
      </c>
      <c r="E6" s="86">
        <v>5</v>
      </c>
      <c r="F6" s="86">
        <v>6</v>
      </c>
      <c r="G6" s="86">
        <v>7</v>
      </c>
      <c r="H6" s="86">
        <v>8</v>
      </c>
      <c r="I6" s="86">
        <v>9</v>
      </c>
      <c r="J6" s="86">
        <v>10</v>
      </c>
    </row>
    <row r="7" spans="1:10" ht="30">
      <c r="A7" s="86">
        <v>1</v>
      </c>
      <c r="B7" s="86" t="s">
        <v>2275</v>
      </c>
      <c r="C7" s="507"/>
      <c r="D7" s="508"/>
      <c r="E7" s="507"/>
      <c r="F7" s="508"/>
      <c r="G7" s="507"/>
      <c r="H7" s="507"/>
      <c r="I7" s="507"/>
      <c r="J7" s="507"/>
    </row>
    <row r="8" spans="1:10" ht="15.75">
      <c r="A8" s="514" t="s">
        <v>93</v>
      </c>
      <c r="B8" s="86" t="s">
        <v>2276</v>
      </c>
      <c r="C8" s="507">
        <f aca="true" t="shared" si="0" ref="C8:C10">E8+G8+H8+I8+J8</f>
        <v>4512</v>
      </c>
      <c r="D8" s="508">
        <f>C8/C28</f>
        <v>0.2599213092844675</v>
      </c>
      <c r="E8" s="509">
        <v>902.4</v>
      </c>
      <c r="F8" s="508">
        <f>E8/E28</f>
        <v>0.2599213092844675</v>
      </c>
      <c r="G8" s="509">
        <v>902.4</v>
      </c>
      <c r="H8" s="509">
        <v>902.4</v>
      </c>
      <c r="I8" s="509">
        <v>902.4</v>
      </c>
      <c r="J8" s="509">
        <v>902.4</v>
      </c>
    </row>
    <row r="9" spans="1:10" ht="15.75">
      <c r="A9" s="514" t="s">
        <v>107</v>
      </c>
      <c r="B9" s="86" t="s">
        <v>2277</v>
      </c>
      <c r="C9" s="507">
        <f t="shared" si="0"/>
        <v>2400</v>
      </c>
      <c r="D9" s="508">
        <f>C9/C28</f>
        <v>0.13825601557684442</v>
      </c>
      <c r="E9" s="509">
        <v>480</v>
      </c>
      <c r="F9" s="508">
        <f>E9/E28</f>
        <v>0.13825601557684442</v>
      </c>
      <c r="G9" s="509">
        <v>480</v>
      </c>
      <c r="H9" s="509">
        <v>480</v>
      </c>
      <c r="I9" s="509">
        <v>480</v>
      </c>
      <c r="J9" s="509">
        <v>480</v>
      </c>
    </row>
    <row r="10" spans="1:10" ht="27.75">
      <c r="A10" s="514" t="s">
        <v>109</v>
      </c>
      <c r="B10" s="86" t="s">
        <v>2278</v>
      </c>
      <c r="C10" s="507">
        <f t="shared" si="0"/>
        <v>1245.9</v>
      </c>
      <c r="D10" s="508">
        <f>C10/C28</f>
        <v>0.07177215408632935</v>
      </c>
      <c r="E10" s="509">
        <f>57+29.25+162.93</f>
        <v>249.18</v>
      </c>
      <c r="F10" s="508">
        <f>E10/E28</f>
        <v>0.07177215408632936</v>
      </c>
      <c r="G10" s="509">
        <f>57+29.25+162.93</f>
        <v>249.18</v>
      </c>
      <c r="H10" s="509">
        <f>57+29.25+162.93</f>
        <v>249.18</v>
      </c>
      <c r="I10" s="509">
        <f>57+29.25+162.93</f>
        <v>249.18</v>
      </c>
      <c r="J10" s="509">
        <f>57+29.25+162.93</f>
        <v>249.18</v>
      </c>
    </row>
    <row r="11" spans="1:10" ht="31.5">
      <c r="A11" s="514" t="s">
        <v>111</v>
      </c>
      <c r="B11" s="86" t="s">
        <v>2279</v>
      </c>
      <c r="C11" s="507"/>
      <c r="D11" s="508"/>
      <c r="E11" s="509"/>
      <c r="F11" s="508"/>
      <c r="G11" s="509"/>
      <c r="H11" s="509"/>
      <c r="I11" s="509"/>
      <c r="J11" s="509"/>
    </row>
    <row r="12" spans="1:10" ht="15.75">
      <c r="A12" s="514" t="s">
        <v>113</v>
      </c>
      <c r="B12" s="86" t="s">
        <v>2280</v>
      </c>
      <c r="C12" s="507">
        <f>E12+G12+H12+I12+J12</f>
        <v>1696.55</v>
      </c>
      <c r="D12" s="508">
        <f>C12/C28</f>
        <v>0.09773260134453973</v>
      </c>
      <c r="E12" s="509">
        <f>90.6+144.96+65.25+38.5</f>
        <v>339.31</v>
      </c>
      <c r="F12" s="508">
        <f>E12/E28</f>
        <v>0.09773260134453975</v>
      </c>
      <c r="G12" s="509">
        <f>90.6+144.96+65.25+38.5</f>
        <v>339.31</v>
      </c>
      <c r="H12" s="509">
        <f>90.6+144.96+65.25+38.5</f>
        <v>339.31</v>
      </c>
      <c r="I12" s="509">
        <f>90.6+144.96+65.25+38.5</f>
        <v>339.31</v>
      </c>
      <c r="J12" s="509">
        <f>90.6+144.96+65.25+38.5</f>
        <v>339.31</v>
      </c>
    </row>
    <row r="13" spans="1:10" ht="31.5">
      <c r="A13" s="514" t="s">
        <v>1177</v>
      </c>
      <c r="B13" s="86" t="s">
        <v>2281</v>
      </c>
      <c r="C13" s="507"/>
      <c r="D13" s="508"/>
      <c r="E13" s="507"/>
      <c r="F13" s="508"/>
      <c r="G13" s="507"/>
      <c r="H13" s="507"/>
      <c r="I13" s="507"/>
      <c r="J13" s="507"/>
    </row>
    <row r="14" spans="1:10" ht="17.25">
      <c r="A14" s="514" t="s">
        <v>1871</v>
      </c>
      <c r="B14" s="86" t="s">
        <v>2282</v>
      </c>
      <c r="C14" s="507"/>
      <c r="D14" s="508"/>
      <c r="E14" s="509"/>
      <c r="F14" s="508"/>
      <c r="G14" s="509"/>
      <c r="H14" s="509"/>
      <c r="I14" s="509"/>
      <c r="J14" s="509"/>
    </row>
    <row r="15" spans="1:10" ht="17.25">
      <c r="A15" s="514" t="s">
        <v>1873</v>
      </c>
      <c r="B15" s="86" t="s">
        <v>2283</v>
      </c>
      <c r="C15" s="507"/>
      <c r="D15" s="508"/>
      <c r="E15" s="509"/>
      <c r="F15" s="508"/>
      <c r="G15" s="509"/>
      <c r="H15" s="509"/>
      <c r="I15" s="509"/>
      <c r="J15" s="509"/>
    </row>
    <row r="16" spans="1:10" ht="15.75">
      <c r="A16" s="514" t="s">
        <v>2284</v>
      </c>
      <c r="B16" s="86" t="s">
        <v>2285</v>
      </c>
      <c r="C16" s="507">
        <f>E16+G16+H16+I16+J16</f>
        <v>7504.650000000001</v>
      </c>
      <c r="D16" s="508">
        <f>C16/C28</f>
        <v>0.4323179197078189</v>
      </c>
      <c r="E16" s="509">
        <f>1230+270.93</f>
        <v>1500.93</v>
      </c>
      <c r="F16" s="508">
        <f>E16/E28</f>
        <v>0.43231791970781897</v>
      </c>
      <c r="G16" s="509">
        <f>1230+270.93</f>
        <v>1500.93</v>
      </c>
      <c r="H16" s="509">
        <f>1230+270.93</f>
        <v>1500.93</v>
      </c>
      <c r="I16" s="509">
        <f>1230+270.93</f>
        <v>1500.93</v>
      </c>
      <c r="J16" s="509">
        <f>1230+270.93</f>
        <v>1500.93</v>
      </c>
    </row>
    <row r="17" spans="1:10" ht="31.5">
      <c r="A17" s="514" t="s">
        <v>1875</v>
      </c>
      <c r="B17" s="86" t="s">
        <v>2286</v>
      </c>
      <c r="C17" s="507"/>
      <c r="D17" s="508"/>
      <c r="E17" s="507"/>
      <c r="F17" s="508"/>
      <c r="G17" s="507"/>
      <c r="H17" s="507"/>
      <c r="I17" s="507"/>
      <c r="J17" s="507"/>
    </row>
    <row r="18" spans="1:10" ht="17.25">
      <c r="A18" s="514" t="s">
        <v>1876</v>
      </c>
      <c r="B18" s="86" t="s">
        <v>2287</v>
      </c>
      <c r="C18" s="507"/>
      <c r="D18" s="508"/>
      <c r="E18" s="507"/>
      <c r="F18" s="508"/>
      <c r="G18" s="507"/>
      <c r="H18" s="507"/>
      <c r="I18" s="507"/>
      <c r="J18" s="507"/>
    </row>
    <row r="19" spans="1:10" ht="17.25">
      <c r="A19" s="514" t="s">
        <v>1878</v>
      </c>
      <c r="B19" s="86" t="s">
        <v>2288</v>
      </c>
      <c r="C19" s="507"/>
      <c r="D19" s="508"/>
      <c r="E19" s="507"/>
      <c r="F19" s="508"/>
      <c r="G19" s="507"/>
      <c r="H19" s="507"/>
      <c r="I19" s="507"/>
      <c r="J19" s="507"/>
    </row>
    <row r="20" spans="1:10" ht="15.75">
      <c r="A20" s="514" t="s">
        <v>2289</v>
      </c>
      <c r="B20" s="86" t="s">
        <v>2290</v>
      </c>
      <c r="C20" s="507"/>
      <c r="D20" s="508"/>
      <c r="E20" s="507"/>
      <c r="F20" s="508"/>
      <c r="G20" s="507"/>
      <c r="H20" s="507"/>
      <c r="I20" s="507"/>
      <c r="J20" s="507"/>
    </row>
    <row r="21" spans="1:10" ht="17.25">
      <c r="A21" s="514" t="s">
        <v>2291</v>
      </c>
      <c r="B21" s="86" t="s">
        <v>2292</v>
      </c>
      <c r="C21" s="507"/>
      <c r="D21" s="508"/>
      <c r="E21" s="507"/>
      <c r="F21" s="508"/>
      <c r="G21" s="507"/>
      <c r="H21" s="507"/>
      <c r="I21" s="507"/>
      <c r="J21" s="507"/>
    </row>
    <row r="22" spans="1:10" ht="17.25">
      <c r="A22" s="514" t="s">
        <v>2293</v>
      </c>
      <c r="B22" s="86" t="s">
        <v>2294</v>
      </c>
      <c r="C22" s="507"/>
      <c r="D22" s="508"/>
      <c r="E22" s="509"/>
      <c r="F22" s="508"/>
      <c r="G22" s="509"/>
      <c r="H22" s="509"/>
      <c r="I22" s="509"/>
      <c r="J22" s="509"/>
    </row>
    <row r="23" spans="1:10" ht="31.5">
      <c r="A23" s="514" t="s">
        <v>2295</v>
      </c>
      <c r="B23" s="86" t="s">
        <v>2296</v>
      </c>
      <c r="C23" s="507"/>
      <c r="D23" s="508"/>
      <c r="E23" s="509"/>
      <c r="F23" s="508"/>
      <c r="G23" s="509"/>
      <c r="H23" s="509"/>
      <c r="I23" s="509"/>
      <c r="J23" s="509"/>
    </row>
    <row r="24" spans="1:10" ht="31.5">
      <c r="A24" s="514" t="s">
        <v>2297</v>
      </c>
      <c r="B24" s="86" t="s">
        <v>2298</v>
      </c>
      <c r="C24" s="507"/>
      <c r="D24" s="508"/>
      <c r="E24" s="509"/>
      <c r="F24" s="508"/>
      <c r="G24" s="509"/>
      <c r="H24" s="509"/>
      <c r="I24" s="509"/>
      <c r="J24" s="509"/>
    </row>
    <row r="25" spans="1:10" ht="17.25">
      <c r="A25" s="514" t="s">
        <v>2299</v>
      </c>
      <c r="B25" s="86" t="s">
        <v>2285</v>
      </c>
      <c r="C25" s="507"/>
      <c r="D25" s="508"/>
      <c r="E25" s="509"/>
      <c r="F25" s="508"/>
      <c r="G25" s="509"/>
      <c r="H25" s="509"/>
      <c r="I25" s="509"/>
      <c r="J25" s="509"/>
    </row>
    <row r="26" spans="1:10" ht="31.5">
      <c r="A26" s="633">
        <v>4</v>
      </c>
      <c r="B26" s="86" t="s">
        <v>2300</v>
      </c>
      <c r="C26" s="102"/>
      <c r="D26" s="102"/>
      <c r="E26" s="102"/>
      <c r="F26" s="102"/>
      <c r="G26" s="102"/>
      <c r="H26" s="102"/>
      <c r="I26" s="102"/>
      <c r="J26" s="102"/>
    </row>
    <row r="27" spans="1:10" ht="15.75">
      <c r="A27" s="514" t="s">
        <v>2242</v>
      </c>
      <c r="B27" s="86" t="s">
        <v>1814</v>
      </c>
      <c r="C27" s="507"/>
      <c r="D27" s="508"/>
      <c r="E27" s="509"/>
      <c r="F27" s="508"/>
      <c r="G27" s="509"/>
      <c r="H27" s="509"/>
      <c r="I27" s="509"/>
      <c r="J27" s="509"/>
    </row>
    <row r="28" spans="1:10" ht="15" customHeight="1">
      <c r="A28" s="86" t="s">
        <v>70</v>
      </c>
      <c r="B28" s="86"/>
      <c r="C28" s="507">
        <f>E28+G28+H28+I28+J28</f>
        <v>17359.100000000002</v>
      </c>
      <c r="D28" s="508">
        <v>1</v>
      </c>
      <c r="E28" s="507">
        <f>SUM(E7:E27)</f>
        <v>3471.82</v>
      </c>
      <c r="F28" s="508">
        <v>1</v>
      </c>
      <c r="G28" s="507">
        <f>SUM(G7:G27)</f>
        <v>3471.82</v>
      </c>
      <c r="H28" s="507">
        <f>SUM(H7:H27)</f>
        <v>3471.82</v>
      </c>
      <c r="I28" s="507">
        <f>SUM(I7:I27)</f>
        <v>3471.82</v>
      </c>
      <c r="J28" s="507">
        <f>SUM(J7:J27)</f>
        <v>3471.82</v>
      </c>
    </row>
  </sheetData>
  <sheetProtection selectLockedCells="1" selectUnlockedCells="1"/>
  <mergeCells count="14">
    <mergeCell ref="A1:J1"/>
    <mergeCell ref="A2:A5"/>
    <mergeCell ref="B2:B5"/>
    <mergeCell ref="C2:D3"/>
    <mergeCell ref="E2:J2"/>
    <mergeCell ref="E3:F3"/>
    <mergeCell ref="C4:C5"/>
    <mergeCell ref="D4:D5"/>
    <mergeCell ref="E4:F4"/>
    <mergeCell ref="G4:G5"/>
    <mergeCell ref="H4:H5"/>
    <mergeCell ref="I4:I5"/>
    <mergeCell ref="J4:J5"/>
    <mergeCell ref="A28:B28"/>
  </mergeCells>
  <printOptions/>
  <pageMargins left="1.3402777777777777" right="0.39375" top="0.5597222222222222" bottom="0.4597222222222222" header="0.5118055555555555" footer="0.5118055555555555"/>
  <pageSetup horizontalDpi="300" verticalDpi="300" orientation="landscape" paperSize="9" scale="85"/>
</worksheet>
</file>

<file path=xl/worksheets/sheet28.xml><?xml version="1.0" encoding="utf-8"?>
<worksheet xmlns="http://schemas.openxmlformats.org/spreadsheetml/2006/main" xmlns:r="http://schemas.openxmlformats.org/officeDocument/2006/relationships">
  <sheetPr codeName="Лист28">
    <tabColor indexed="43"/>
    <pageSetUpPr fitToPage="1"/>
  </sheetPr>
  <dimension ref="A1:L14"/>
  <sheetViews>
    <sheetView zoomScale="85" zoomScaleNormal="85" workbookViewId="0" topLeftCell="A1">
      <selection activeCell="O10" sqref="O10"/>
    </sheetView>
  </sheetViews>
  <sheetFormatPr defaultColWidth="9.140625" defaultRowHeight="12.75"/>
  <cols>
    <col min="1" max="1" width="7.28125" style="459" customWidth="1"/>
    <col min="2" max="2" width="8.57421875" style="459" customWidth="1"/>
    <col min="3" max="3" width="19.8515625" style="459" customWidth="1"/>
    <col min="4" max="4" width="14.140625" style="459" customWidth="1"/>
    <col min="5" max="5" width="9.140625" style="459" customWidth="1"/>
    <col min="6" max="6" width="13.00390625" style="459" customWidth="1"/>
    <col min="7" max="7" width="10.28125" style="459" customWidth="1"/>
    <col min="8" max="8" width="17.28125" style="459" customWidth="1"/>
    <col min="9" max="12" width="15.00390625" style="459" customWidth="1"/>
    <col min="13" max="16384" width="9.140625" style="459" customWidth="1"/>
  </cols>
  <sheetData>
    <row r="1" spans="1:12" ht="21" customHeight="1">
      <c r="A1" s="60" t="s">
        <v>2301</v>
      </c>
      <c r="B1" s="60"/>
      <c r="C1" s="60"/>
      <c r="D1" s="60"/>
      <c r="E1" s="60"/>
      <c r="F1" s="60"/>
      <c r="G1" s="60"/>
      <c r="H1" s="60"/>
      <c r="I1" s="60"/>
      <c r="J1" s="60"/>
      <c r="K1" s="60"/>
      <c r="L1" s="60"/>
    </row>
    <row r="2" spans="1:12" s="470" customFormat="1" ht="15.75" customHeight="1">
      <c r="A2" s="86" t="s">
        <v>8</v>
      </c>
      <c r="B2" s="86" t="s">
        <v>1816</v>
      </c>
      <c r="C2" s="86"/>
      <c r="D2" s="96" t="s">
        <v>1805</v>
      </c>
      <c r="E2" s="96"/>
      <c r="F2" s="86" t="s">
        <v>1806</v>
      </c>
      <c r="G2" s="86"/>
      <c r="H2" s="86"/>
      <c r="I2" s="86"/>
      <c r="J2" s="86"/>
      <c r="K2" s="86"/>
      <c r="L2" s="86"/>
    </row>
    <row r="3" spans="1:12" s="596" customFormat="1" ht="31.5" customHeight="1">
      <c r="A3" s="86"/>
      <c r="B3" s="86"/>
      <c r="C3" s="86"/>
      <c r="D3" s="96"/>
      <c r="E3" s="96"/>
      <c r="F3" s="87">
        <v>2016</v>
      </c>
      <c r="G3" s="87"/>
      <c r="H3" s="87"/>
      <c r="I3" s="87">
        <v>2017</v>
      </c>
      <c r="J3" s="87">
        <v>2018</v>
      </c>
      <c r="K3" s="87">
        <v>2019</v>
      </c>
      <c r="L3" s="87">
        <v>2020</v>
      </c>
    </row>
    <row r="4" spans="1:12" s="596" customFormat="1" ht="32.25" customHeight="1">
      <c r="A4" s="86"/>
      <c r="B4" s="86"/>
      <c r="C4" s="86"/>
      <c r="D4" s="86" t="s">
        <v>1823</v>
      </c>
      <c r="E4" s="86" t="s">
        <v>1168</v>
      </c>
      <c r="F4" s="86" t="s">
        <v>1824</v>
      </c>
      <c r="G4" s="86"/>
      <c r="H4" s="86" t="s">
        <v>2302</v>
      </c>
      <c r="I4" s="86" t="s">
        <v>1823</v>
      </c>
      <c r="J4" s="86" t="s">
        <v>1823</v>
      </c>
      <c r="K4" s="86" t="s">
        <v>1823</v>
      </c>
      <c r="L4" s="86" t="s">
        <v>1823</v>
      </c>
    </row>
    <row r="5" spans="1:12" s="470" customFormat="1" ht="15" customHeight="1">
      <c r="A5" s="86"/>
      <c r="B5" s="86"/>
      <c r="C5" s="86"/>
      <c r="D5" s="86"/>
      <c r="E5" s="86"/>
      <c r="F5" s="86" t="s">
        <v>1823</v>
      </c>
      <c r="G5" s="86" t="s">
        <v>1168</v>
      </c>
      <c r="H5" s="86"/>
      <c r="I5" s="86"/>
      <c r="J5" s="86"/>
      <c r="K5" s="86"/>
      <c r="L5" s="86"/>
    </row>
    <row r="6" spans="1:12" s="470" customFormat="1" ht="14.25" customHeight="1">
      <c r="A6" s="86">
        <v>1</v>
      </c>
      <c r="B6" s="86">
        <v>2</v>
      </c>
      <c r="C6" s="86"/>
      <c r="D6" s="86">
        <v>3</v>
      </c>
      <c r="E6" s="86">
        <v>4</v>
      </c>
      <c r="F6" s="86">
        <v>5</v>
      </c>
      <c r="G6" s="86">
        <v>6</v>
      </c>
      <c r="H6" s="86">
        <v>7</v>
      </c>
      <c r="I6" s="86">
        <v>8</v>
      </c>
      <c r="J6" s="86">
        <v>9</v>
      </c>
      <c r="K6" s="86">
        <v>10</v>
      </c>
      <c r="L6" s="86">
        <v>11</v>
      </c>
    </row>
    <row r="7" spans="1:12" ht="29.25" customHeight="1">
      <c r="A7" s="514" t="s">
        <v>1829</v>
      </c>
      <c r="B7" s="86" t="s">
        <v>2303</v>
      </c>
      <c r="C7" s="86"/>
      <c r="D7" s="507"/>
      <c r="E7" s="508"/>
      <c r="F7" s="507">
        <f>SUM(F8:F11)</f>
        <v>1930.35</v>
      </c>
      <c r="G7" s="508"/>
      <c r="H7" s="515"/>
      <c r="I7" s="507">
        <f>SUM(I8:I11)</f>
        <v>1930.35</v>
      </c>
      <c r="J7" s="507">
        <f>SUM(J8:J11)</f>
        <v>1930.35</v>
      </c>
      <c r="K7" s="507">
        <f>SUM(K8:K11)</f>
        <v>1930.35</v>
      </c>
      <c r="L7" s="507">
        <f>SUM(L8:L11)</f>
        <v>1930.35</v>
      </c>
    </row>
    <row r="8" spans="1:12" ht="45.75" customHeight="1">
      <c r="A8" s="514" t="s">
        <v>93</v>
      </c>
      <c r="B8" s="86" t="s">
        <v>2304</v>
      </c>
      <c r="C8" s="86"/>
      <c r="D8" s="507"/>
      <c r="E8" s="508"/>
      <c r="F8" s="509"/>
      <c r="G8" s="508"/>
      <c r="H8" s="515"/>
      <c r="I8" s="509"/>
      <c r="J8" s="509"/>
      <c r="K8" s="509"/>
      <c r="L8" s="509"/>
    </row>
    <row r="9" spans="1:12" ht="31.5" customHeight="1">
      <c r="A9" s="514" t="s">
        <v>107</v>
      </c>
      <c r="B9" s="86" t="s">
        <v>2305</v>
      </c>
      <c r="C9" s="86"/>
      <c r="D9" s="507"/>
      <c r="E9" s="508"/>
      <c r="F9" s="509"/>
      <c r="G9" s="508"/>
      <c r="H9" s="515"/>
      <c r="I9" s="509"/>
      <c r="J9" s="509"/>
      <c r="K9" s="509"/>
      <c r="L9" s="509"/>
    </row>
    <row r="10" spans="1:12" ht="59.25" customHeight="1">
      <c r="A10" s="514" t="s">
        <v>109</v>
      </c>
      <c r="B10" s="86" t="s">
        <v>2306</v>
      </c>
      <c r="C10" s="86"/>
      <c r="D10" s="507">
        <f>F10+I10+J10+K10+L10</f>
        <v>9651.75</v>
      </c>
      <c r="E10" s="508">
        <v>1</v>
      </c>
      <c r="F10" s="509">
        <f>587.55+600.21+18+724.59</f>
        <v>1930.35</v>
      </c>
      <c r="G10" s="508">
        <f>F10/F14</f>
        <v>0.953108644559872</v>
      </c>
      <c r="H10" s="515"/>
      <c r="I10" s="509">
        <f>587.55+600.21+18+724.59</f>
        <v>1930.35</v>
      </c>
      <c r="J10" s="509">
        <f>587.55+600.21+18+724.59</f>
        <v>1930.35</v>
      </c>
      <c r="K10" s="509">
        <f>587.55+600.21+18+724.59</f>
        <v>1930.35</v>
      </c>
      <c r="L10" s="509">
        <f>587.55+600.21+18+724.59</f>
        <v>1930.35</v>
      </c>
    </row>
    <row r="11" spans="1:12" ht="31.5" customHeight="1">
      <c r="A11" s="514" t="s">
        <v>111</v>
      </c>
      <c r="B11" s="86" t="s">
        <v>2307</v>
      </c>
      <c r="C11" s="86"/>
      <c r="D11" s="507"/>
      <c r="E11" s="508"/>
      <c r="F11" s="509"/>
      <c r="G11" s="508"/>
      <c r="H11" s="515"/>
      <c r="I11" s="509"/>
      <c r="J11" s="509"/>
      <c r="K11" s="509"/>
      <c r="L11" s="509"/>
    </row>
    <row r="12" spans="1:12" ht="31.5" customHeight="1">
      <c r="A12" s="514" t="s">
        <v>1177</v>
      </c>
      <c r="B12" s="86" t="s">
        <v>2308</v>
      </c>
      <c r="C12" s="86"/>
      <c r="D12" s="507"/>
      <c r="E12" s="508"/>
      <c r="F12" s="509"/>
      <c r="G12" s="508"/>
      <c r="H12" s="515"/>
      <c r="I12" s="509"/>
      <c r="J12" s="509"/>
      <c r="K12" s="509"/>
      <c r="L12" s="509"/>
    </row>
    <row r="13" spans="1:12" ht="15" customHeight="1">
      <c r="A13" s="514" t="s">
        <v>1875</v>
      </c>
      <c r="B13" s="86" t="s">
        <v>1814</v>
      </c>
      <c r="C13" s="86"/>
      <c r="D13" s="507">
        <f aca="true" t="shared" si="0" ref="D13:D14">F13+I13+J13+K13+L13</f>
        <v>474.85</v>
      </c>
      <c r="E13" s="508"/>
      <c r="F13" s="509">
        <f>43.68+33.6+17.69</f>
        <v>94.97</v>
      </c>
      <c r="G13" s="508">
        <f>F13/F14</f>
        <v>0.04689135544012798</v>
      </c>
      <c r="H13" s="515"/>
      <c r="I13" s="509">
        <f>43.68+33.6+17.69</f>
        <v>94.97</v>
      </c>
      <c r="J13" s="509">
        <f>43.68+33.6+17.69</f>
        <v>94.97</v>
      </c>
      <c r="K13" s="509">
        <f>43.68+33.6+17.69</f>
        <v>94.97</v>
      </c>
      <c r="L13" s="509">
        <f>43.68+33.6+17.69</f>
        <v>94.97</v>
      </c>
    </row>
    <row r="14" spans="1:12" ht="15" customHeight="1">
      <c r="A14" s="86" t="s">
        <v>70</v>
      </c>
      <c r="B14" s="86"/>
      <c r="C14" s="86"/>
      <c r="D14" s="507">
        <f t="shared" si="0"/>
        <v>10126.6</v>
      </c>
      <c r="E14" s="508">
        <v>1</v>
      </c>
      <c r="F14" s="509">
        <f>F7+F12+F13</f>
        <v>2025.32</v>
      </c>
      <c r="G14" s="508">
        <f>SUM(G10:G13)</f>
        <v>1</v>
      </c>
      <c r="H14" s="515"/>
      <c r="I14" s="509">
        <f>I7+I12+I13</f>
        <v>2025.32</v>
      </c>
      <c r="J14" s="509">
        <f>J7+J12+J13</f>
        <v>2025.32</v>
      </c>
      <c r="K14" s="509">
        <f>K7+K12+K13</f>
        <v>2025.32</v>
      </c>
      <c r="L14" s="509">
        <f>L7+L12+L13</f>
        <v>2025.32</v>
      </c>
    </row>
  </sheetData>
  <sheetProtection selectLockedCells="1" selectUnlockedCells="1"/>
  <mergeCells count="23">
    <mergeCell ref="A1:L1"/>
    <mergeCell ref="A2:A5"/>
    <mergeCell ref="B2:C5"/>
    <mergeCell ref="D2:E3"/>
    <mergeCell ref="F2:L2"/>
    <mergeCell ref="F3:H3"/>
    <mergeCell ref="D4:D5"/>
    <mergeCell ref="E4:E5"/>
    <mergeCell ref="F4:G4"/>
    <mergeCell ref="H4:H5"/>
    <mergeCell ref="I4:I5"/>
    <mergeCell ref="J4:J5"/>
    <mergeCell ref="K4:K5"/>
    <mergeCell ref="L4:L5"/>
    <mergeCell ref="B6:C6"/>
    <mergeCell ref="B7:C7"/>
    <mergeCell ref="B8:C8"/>
    <mergeCell ref="B9:C9"/>
    <mergeCell ref="B10:C10"/>
    <mergeCell ref="B11:C11"/>
    <mergeCell ref="B12:C12"/>
    <mergeCell ref="B13:C13"/>
    <mergeCell ref="A14:C14"/>
  </mergeCells>
  <printOptions/>
  <pageMargins left="0.7097222222222223" right="0.2798611111111111" top="0.6902777777777778" bottom="0.9840277777777777" header="0.5118055555555555" footer="0.5118055555555555"/>
  <pageSetup fitToHeight="1"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codeName="Лист29">
    <tabColor indexed="43"/>
  </sheetPr>
  <dimension ref="A1:M32"/>
  <sheetViews>
    <sheetView zoomScale="85" zoomScaleNormal="85" workbookViewId="0" topLeftCell="A1">
      <selection activeCell="F7" sqref="F7"/>
    </sheetView>
  </sheetViews>
  <sheetFormatPr defaultColWidth="9.140625" defaultRowHeight="12.75"/>
  <cols>
    <col min="1" max="1" width="5.8515625" style="601" customWidth="1"/>
    <col min="2" max="2" width="38.140625" style="51" customWidth="1"/>
    <col min="3" max="3" width="12.140625" style="51" customWidth="1"/>
    <col min="4" max="4" width="21.57421875" style="51" customWidth="1"/>
    <col min="5" max="5" width="22.00390625" style="51" customWidth="1"/>
    <col min="6" max="6" width="23.140625" style="51" customWidth="1"/>
    <col min="7" max="7" width="25.28125" style="51" customWidth="1"/>
    <col min="8" max="8" width="22.00390625" style="51" customWidth="1"/>
    <col min="9" max="9" width="11.00390625" style="51" customWidth="1"/>
    <col min="10" max="16384" width="9.140625" style="51" customWidth="1"/>
  </cols>
  <sheetData>
    <row r="1" spans="1:9" ht="20.25" customHeight="1">
      <c r="A1" s="19" t="s">
        <v>2309</v>
      </c>
      <c r="B1" s="19"/>
      <c r="C1" s="19"/>
      <c r="D1" s="19"/>
      <c r="E1" s="19"/>
      <c r="F1" s="19"/>
      <c r="G1" s="19"/>
      <c r="H1" s="19"/>
      <c r="I1" s="19"/>
    </row>
    <row r="2" spans="1:9" ht="111" customHeight="1">
      <c r="A2" s="361" t="s">
        <v>8</v>
      </c>
      <c r="B2" s="360" t="s">
        <v>2231</v>
      </c>
      <c r="C2" s="360" t="s">
        <v>2232</v>
      </c>
      <c r="D2" s="360" t="s">
        <v>2233</v>
      </c>
      <c r="E2" s="360" t="s">
        <v>2234</v>
      </c>
      <c r="F2" s="360" t="s">
        <v>2235</v>
      </c>
      <c r="G2" s="360" t="s">
        <v>2236</v>
      </c>
      <c r="H2" s="360" t="s">
        <v>2237</v>
      </c>
      <c r="I2" s="360" t="s">
        <v>335</v>
      </c>
    </row>
    <row r="3" spans="1:9" ht="13.5" customHeight="1">
      <c r="A3" s="603">
        <v>1</v>
      </c>
      <c r="B3" s="360">
        <v>2</v>
      </c>
      <c r="C3" s="360">
        <v>3</v>
      </c>
      <c r="D3" s="447">
        <v>4</v>
      </c>
      <c r="E3" s="447">
        <v>5</v>
      </c>
      <c r="F3" s="360">
        <v>6</v>
      </c>
      <c r="G3" s="360">
        <v>7</v>
      </c>
      <c r="H3" s="360">
        <v>8</v>
      </c>
      <c r="I3" s="447">
        <v>9</v>
      </c>
    </row>
    <row r="4" spans="1:9" ht="45.75">
      <c r="A4" s="603">
        <v>1</v>
      </c>
      <c r="B4" s="634" t="s">
        <v>2310</v>
      </c>
      <c r="C4" s="635"/>
      <c r="D4" s="635"/>
      <c r="E4" s="635"/>
      <c r="F4" s="635"/>
      <c r="G4" s="635"/>
      <c r="H4" s="635"/>
      <c r="I4" s="374"/>
    </row>
    <row r="5" spans="1:9" ht="45.75">
      <c r="A5" s="636" t="s">
        <v>93</v>
      </c>
      <c r="B5" s="611" t="s">
        <v>2311</v>
      </c>
      <c r="C5" s="637">
        <v>2016</v>
      </c>
      <c r="D5" s="611"/>
      <c r="E5" s="611"/>
      <c r="F5" s="638">
        <v>705.06</v>
      </c>
      <c r="G5" s="638"/>
      <c r="H5" s="639"/>
      <c r="I5" s="374"/>
    </row>
    <row r="6" spans="1:9" ht="45.75">
      <c r="A6" s="636" t="s">
        <v>107</v>
      </c>
      <c r="B6" s="611" t="s">
        <v>2312</v>
      </c>
      <c r="C6" s="637">
        <v>2016</v>
      </c>
      <c r="D6" s="611"/>
      <c r="E6" s="611"/>
      <c r="F6" s="638">
        <v>720.252</v>
      </c>
      <c r="G6" s="638"/>
      <c r="H6" s="639"/>
      <c r="I6" s="374"/>
    </row>
    <row r="7" spans="1:9" ht="45.75">
      <c r="A7" s="636" t="s">
        <v>109</v>
      </c>
      <c r="B7" s="611" t="s">
        <v>2313</v>
      </c>
      <c r="C7" s="637">
        <v>2017</v>
      </c>
      <c r="D7" s="611"/>
      <c r="E7" s="611"/>
      <c r="F7" s="640"/>
      <c r="G7" s="641">
        <f aca="true" t="shared" si="0" ref="G7:G14">E7</f>
        <v>0</v>
      </c>
      <c r="H7" s="639"/>
      <c r="I7" s="374"/>
    </row>
    <row r="8" spans="1:9" ht="45.75">
      <c r="A8" s="636" t="s">
        <v>111</v>
      </c>
      <c r="B8" s="611" t="s">
        <v>2314</v>
      </c>
      <c r="C8" s="637">
        <v>2017</v>
      </c>
      <c r="D8" s="611"/>
      <c r="E8" s="611"/>
      <c r="F8" s="640"/>
      <c r="G8" s="641">
        <f t="shared" si="0"/>
        <v>0</v>
      </c>
      <c r="H8" s="639"/>
      <c r="I8" s="374"/>
    </row>
    <row r="9" spans="1:9" ht="59.25">
      <c r="A9" s="636" t="s">
        <v>113</v>
      </c>
      <c r="B9" s="611" t="s">
        <v>2315</v>
      </c>
      <c r="C9" s="637">
        <v>2018</v>
      </c>
      <c r="D9" s="611"/>
      <c r="E9" s="611"/>
      <c r="F9" s="640"/>
      <c r="G9" s="641">
        <f t="shared" si="0"/>
        <v>0</v>
      </c>
      <c r="H9" s="639"/>
      <c r="I9" s="374"/>
    </row>
    <row r="10" spans="1:9" ht="45.75">
      <c r="A10" s="636" t="s">
        <v>115</v>
      </c>
      <c r="B10" s="611" t="s">
        <v>2316</v>
      </c>
      <c r="C10" s="637">
        <v>2018</v>
      </c>
      <c r="D10" s="611"/>
      <c r="E10" s="611"/>
      <c r="F10" s="640"/>
      <c r="G10" s="641">
        <f t="shared" si="0"/>
        <v>0</v>
      </c>
      <c r="H10" s="639"/>
      <c r="I10" s="374"/>
    </row>
    <row r="11" spans="1:9" ht="45.75">
      <c r="A11" s="636" t="s">
        <v>1188</v>
      </c>
      <c r="B11" s="611" t="s">
        <v>2317</v>
      </c>
      <c r="C11" s="637">
        <v>2019</v>
      </c>
      <c r="D11" s="611"/>
      <c r="E11" s="611"/>
      <c r="F11" s="640"/>
      <c r="G11" s="641">
        <f t="shared" si="0"/>
        <v>0</v>
      </c>
      <c r="H11" s="639"/>
      <c r="I11" s="374"/>
    </row>
    <row r="12" spans="1:9" ht="45.75">
      <c r="A12" s="636" t="s">
        <v>1191</v>
      </c>
      <c r="B12" s="611" t="s">
        <v>2318</v>
      </c>
      <c r="C12" s="637">
        <v>2019</v>
      </c>
      <c r="D12" s="611"/>
      <c r="E12" s="611"/>
      <c r="F12" s="640"/>
      <c r="G12" s="641">
        <f t="shared" si="0"/>
        <v>0</v>
      </c>
      <c r="H12" s="639"/>
      <c r="I12" s="374"/>
    </row>
    <row r="13" spans="1:9" ht="45.75">
      <c r="A13" s="636" t="s">
        <v>1193</v>
      </c>
      <c r="B13" s="642" t="s">
        <v>2319</v>
      </c>
      <c r="C13" s="637">
        <v>2020</v>
      </c>
      <c r="D13" s="611"/>
      <c r="E13" s="611"/>
      <c r="F13" s="640"/>
      <c r="G13" s="641">
        <f t="shared" si="0"/>
        <v>0</v>
      </c>
      <c r="H13" s="639"/>
      <c r="I13" s="374"/>
    </row>
    <row r="14" spans="1:9" ht="45.75">
      <c r="A14" s="636" t="s">
        <v>1195</v>
      </c>
      <c r="B14" s="642" t="s">
        <v>2320</v>
      </c>
      <c r="C14" s="637">
        <v>2020</v>
      </c>
      <c r="D14" s="611"/>
      <c r="E14" s="611"/>
      <c r="F14" s="640"/>
      <c r="G14" s="641">
        <f t="shared" si="0"/>
        <v>0</v>
      </c>
      <c r="H14" s="639"/>
      <c r="I14" s="374"/>
    </row>
    <row r="15" spans="1:9" ht="15.75">
      <c r="A15" s="643"/>
      <c r="B15" s="634"/>
      <c r="C15" s="374"/>
      <c r="D15" s="634"/>
      <c r="E15" s="634"/>
      <c r="F15" s="634"/>
      <c r="G15" s="634"/>
      <c r="H15" s="634"/>
      <c r="I15" s="374"/>
    </row>
    <row r="16" spans="1:9" ht="45.75">
      <c r="A16" s="603">
        <v>2</v>
      </c>
      <c r="B16" s="634" t="s">
        <v>2321</v>
      </c>
      <c r="C16" s="635"/>
      <c r="D16" s="635"/>
      <c r="E16" s="635"/>
      <c r="F16" s="635"/>
      <c r="G16" s="635"/>
      <c r="H16" s="635"/>
      <c r="I16" s="374"/>
    </row>
    <row r="17" spans="1:9" ht="15.75">
      <c r="A17" s="643"/>
      <c r="B17" s="634"/>
      <c r="C17" s="374"/>
      <c r="D17" s="634"/>
      <c r="E17" s="634"/>
      <c r="F17" s="634"/>
      <c r="G17" s="634"/>
      <c r="H17" s="634"/>
      <c r="I17" s="374"/>
    </row>
    <row r="18" spans="1:9" ht="59.25">
      <c r="A18" s="603">
        <v>3</v>
      </c>
      <c r="B18" s="634" t="s">
        <v>2322</v>
      </c>
      <c r="C18" s="644"/>
      <c r="D18" s="644"/>
      <c r="E18" s="644"/>
      <c r="F18" s="644"/>
      <c r="G18" s="644"/>
      <c r="H18" s="644"/>
      <c r="I18" s="645"/>
    </row>
    <row r="19" spans="1:9" s="542" customFormat="1" ht="45.75">
      <c r="A19" s="636" t="s">
        <v>1876</v>
      </c>
      <c r="B19" s="560" t="s">
        <v>2323</v>
      </c>
      <c r="C19" s="637">
        <v>2016</v>
      </c>
      <c r="D19" s="611"/>
      <c r="E19" s="611"/>
      <c r="F19" s="646"/>
      <c r="G19" s="638"/>
      <c r="H19" s="639"/>
      <c r="I19" s="647"/>
    </row>
    <row r="20" spans="1:9" s="542" customFormat="1" ht="45.75">
      <c r="A20" s="636" t="s">
        <v>1878</v>
      </c>
      <c r="B20" s="560" t="s">
        <v>2323</v>
      </c>
      <c r="C20" s="637">
        <v>2017</v>
      </c>
      <c r="D20" s="611"/>
      <c r="E20" s="611"/>
      <c r="F20" s="432"/>
      <c r="G20" s="646">
        <f aca="true" t="shared" si="1" ref="G20:G23">500*1.2</f>
        <v>600</v>
      </c>
      <c r="H20" s="639"/>
      <c r="I20" s="647"/>
    </row>
    <row r="21" spans="1:9" s="542" customFormat="1" ht="45.75">
      <c r="A21" s="636" t="s">
        <v>2289</v>
      </c>
      <c r="B21" s="560" t="s">
        <v>2323</v>
      </c>
      <c r="C21" s="637">
        <v>2018</v>
      </c>
      <c r="D21" s="611"/>
      <c r="E21" s="611"/>
      <c r="F21" s="432"/>
      <c r="G21" s="646">
        <f t="shared" si="1"/>
        <v>600</v>
      </c>
      <c r="H21" s="639"/>
      <c r="I21" s="647"/>
    </row>
    <row r="22" spans="1:9" s="542" customFormat="1" ht="45.75">
      <c r="A22" s="636" t="s">
        <v>2291</v>
      </c>
      <c r="B22" s="560" t="s">
        <v>2323</v>
      </c>
      <c r="C22" s="637">
        <v>2019</v>
      </c>
      <c r="D22" s="611"/>
      <c r="E22" s="611"/>
      <c r="F22" s="432"/>
      <c r="G22" s="646">
        <f t="shared" si="1"/>
        <v>600</v>
      </c>
      <c r="H22" s="639"/>
      <c r="I22" s="647"/>
    </row>
    <row r="23" spans="1:9" s="542" customFormat="1" ht="45.75">
      <c r="A23" s="636" t="s">
        <v>2293</v>
      </c>
      <c r="B23" s="560" t="s">
        <v>2323</v>
      </c>
      <c r="C23" s="637">
        <v>2020</v>
      </c>
      <c r="D23" s="611"/>
      <c r="E23" s="611"/>
      <c r="F23" s="432"/>
      <c r="G23" s="646">
        <f t="shared" si="1"/>
        <v>600</v>
      </c>
      <c r="H23" s="639"/>
      <c r="I23" s="647"/>
    </row>
    <row r="24" spans="1:9" ht="15.75">
      <c r="A24" s="643"/>
      <c r="B24" s="648"/>
      <c r="C24" s="374"/>
      <c r="D24" s="634"/>
      <c r="E24" s="634"/>
      <c r="F24" s="634"/>
      <c r="G24" s="634"/>
      <c r="H24" s="634"/>
      <c r="I24" s="645"/>
    </row>
    <row r="25" spans="1:9" ht="45.75">
      <c r="A25" s="603">
        <v>4</v>
      </c>
      <c r="B25" s="634" t="s">
        <v>2324</v>
      </c>
      <c r="C25" s="649"/>
      <c r="D25" s="649"/>
      <c r="E25" s="649"/>
      <c r="F25" s="649"/>
      <c r="G25" s="649"/>
      <c r="H25" s="649"/>
      <c r="I25" s="645"/>
    </row>
    <row r="26" spans="1:9" ht="15.75">
      <c r="A26" s="643"/>
      <c r="B26" s="648"/>
      <c r="C26" s="374"/>
      <c r="D26" s="634"/>
      <c r="E26" s="648"/>
      <c r="F26" s="648"/>
      <c r="G26" s="648"/>
      <c r="H26" s="648"/>
      <c r="I26" s="374"/>
    </row>
    <row r="27" spans="1:9" ht="15.75">
      <c r="A27" s="650" t="s">
        <v>70</v>
      </c>
      <c r="B27" s="650"/>
      <c r="C27" s="374"/>
      <c r="D27" s="634"/>
      <c r="E27" s="648"/>
      <c r="F27" s="650">
        <f>SUM(F4:F25)</f>
        <v>1425.312</v>
      </c>
      <c r="G27" s="650">
        <f>SUM(G4:G25)</f>
        <v>2400</v>
      </c>
      <c r="H27" s="648"/>
      <c r="I27" s="374"/>
    </row>
    <row r="28" spans="1:4" ht="15">
      <c r="A28" s="651"/>
      <c r="B28" s="652"/>
      <c r="C28" s="652"/>
      <c r="D28" s="652"/>
    </row>
    <row r="29" spans="1:13" s="49" customFormat="1" ht="15.75">
      <c r="A29" s="46" t="s">
        <v>72</v>
      </c>
      <c r="B29" s="46"/>
      <c r="C29" s="45"/>
      <c r="D29" s="45"/>
      <c r="E29" s="47" t="s">
        <v>73</v>
      </c>
      <c r="F29" s="47"/>
      <c r="G29" s="653" t="s">
        <v>2325</v>
      </c>
      <c r="H29" s="45"/>
      <c r="I29" s="47"/>
      <c r="J29" s="47"/>
      <c r="K29" s="45"/>
      <c r="L29" s="45"/>
      <c r="M29" s="45"/>
    </row>
    <row r="30" spans="1:13" s="53" customFormat="1" ht="15" customHeight="1">
      <c r="A30" s="50" t="s">
        <v>75</v>
      </c>
      <c r="B30" s="50"/>
      <c r="C30" s="51"/>
      <c r="D30" s="51"/>
      <c r="E30" s="47" t="s">
        <v>76</v>
      </c>
      <c r="F30" s="47"/>
      <c r="G30" s="631" t="s">
        <v>2273</v>
      </c>
      <c r="H30" s="631"/>
      <c r="I30" s="47"/>
      <c r="J30" s="47"/>
      <c r="K30" s="51"/>
      <c r="L30" s="51"/>
      <c r="M30" s="51"/>
    </row>
    <row r="31" spans="1:13" s="49" customFormat="1" ht="12.75">
      <c r="A31" s="54"/>
      <c r="B31" s="54"/>
      <c r="C31" s="45"/>
      <c r="D31" s="45"/>
      <c r="E31" s="45"/>
      <c r="F31" s="45"/>
      <c r="G31" s="45"/>
      <c r="H31" s="45"/>
      <c r="I31" s="45"/>
      <c r="J31" s="45"/>
      <c r="K31" s="45"/>
      <c r="L31" s="45"/>
      <c r="M31" s="45"/>
    </row>
    <row r="32" spans="1:13" s="49" customFormat="1" ht="12.75">
      <c r="A32" s="55" t="s">
        <v>78</v>
      </c>
      <c r="B32" s="55"/>
      <c r="C32" s="55"/>
      <c r="D32" s="55"/>
      <c r="E32" s="57" t="s">
        <v>79</v>
      </c>
      <c r="F32" s="56"/>
      <c r="G32" s="45"/>
      <c r="H32" s="45"/>
      <c r="I32" s="45"/>
      <c r="J32" s="45"/>
      <c r="K32" s="45"/>
      <c r="L32" s="45"/>
      <c r="M32" s="45"/>
    </row>
  </sheetData>
  <sheetProtection selectLockedCells="1" selectUnlockedCells="1"/>
  <mergeCells count="4">
    <mergeCell ref="A1:I1"/>
    <mergeCell ref="A27:B27"/>
    <mergeCell ref="G30:H30"/>
    <mergeCell ref="A32:D32"/>
  </mergeCells>
  <printOptions/>
  <pageMargins left="0.6298611111111111" right="0.32013888888888886" top="0.49027777777777776" bottom="0.3798611111111111" header="0.5118055555555555" footer="0.5118055555555555"/>
  <pageSetup horizontalDpi="300" verticalDpi="300" orientation="landscape" paperSize="9" scale="77"/>
</worksheet>
</file>

<file path=xl/worksheets/sheet3.xml><?xml version="1.0" encoding="utf-8"?>
<worksheet xmlns="http://schemas.openxmlformats.org/spreadsheetml/2006/main" xmlns:r="http://schemas.openxmlformats.org/officeDocument/2006/relationships">
  <sheetPr codeName="Лист3">
    <tabColor indexed="43"/>
    <pageSetUpPr fitToPage="1"/>
  </sheetPr>
  <dimension ref="A1:IV24"/>
  <sheetViews>
    <sheetView tabSelected="1" zoomScale="85" zoomScaleNormal="85" workbookViewId="0" topLeftCell="A7">
      <selection activeCell="P9" sqref="P9"/>
    </sheetView>
  </sheetViews>
  <sheetFormatPr defaultColWidth="9.140625" defaultRowHeight="12.75"/>
  <cols>
    <col min="1" max="1" width="7.421875" style="59" customWidth="1"/>
    <col min="2" max="2" width="28.00390625" style="59" customWidth="1"/>
    <col min="3" max="3" width="10.421875" style="59" customWidth="1"/>
    <col min="4" max="4" width="13.00390625" style="59" customWidth="1"/>
    <col min="5" max="5" width="13.421875" style="59" customWidth="1"/>
    <col min="6" max="6" width="11.57421875" style="59" customWidth="1"/>
    <col min="7" max="7" width="11.8515625" style="59" customWidth="1"/>
    <col min="8" max="8" width="12.28125" style="59" customWidth="1"/>
    <col min="9" max="9" width="9.140625" style="59" customWidth="1"/>
    <col min="10" max="10" width="13.00390625" style="59" customWidth="1"/>
    <col min="11" max="11" width="12.00390625" style="59" customWidth="1"/>
    <col min="12" max="12" width="12.7109375" style="59" customWidth="1"/>
    <col min="13" max="16384" width="9.140625" style="59" customWidth="1"/>
  </cols>
  <sheetData>
    <row r="1" spans="1:12" ht="22.5" customHeight="1">
      <c r="A1" s="60" t="s">
        <v>82</v>
      </c>
      <c r="B1" s="60"/>
      <c r="C1" s="60"/>
      <c r="D1" s="60"/>
      <c r="E1" s="60"/>
      <c r="F1" s="60"/>
      <c r="G1" s="60"/>
      <c r="H1" s="60"/>
      <c r="I1" s="60"/>
      <c r="J1" s="60"/>
      <c r="K1" s="60"/>
      <c r="L1" s="60"/>
    </row>
    <row r="2" spans="1:12" ht="23.25" customHeight="1">
      <c r="A2" s="61" t="s">
        <v>83</v>
      </c>
      <c r="B2" s="61" t="s">
        <v>84</v>
      </c>
      <c r="C2" s="61" t="s">
        <v>85</v>
      </c>
      <c r="D2" s="61"/>
      <c r="E2" s="61"/>
      <c r="F2" s="61"/>
      <c r="G2" s="61"/>
      <c r="H2" s="61"/>
      <c r="I2" s="61" t="s">
        <v>86</v>
      </c>
      <c r="J2" s="61"/>
      <c r="K2" s="61" t="s">
        <v>70</v>
      </c>
      <c r="L2" s="61"/>
    </row>
    <row r="3" spans="1:12" ht="21" customHeight="1">
      <c r="A3" s="61"/>
      <c r="B3" s="61"/>
      <c r="C3" s="61" t="s">
        <v>87</v>
      </c>
      <c r="D3" s="61"/>
      <c r="E3" s="61" t="s">
        <v>88</v>
      </c>
      <c r="F3" s="61"/>
      <c r="G3" s="61" t="s">
        <v>89</v>
      </c>
      <c r="H3" s="61"/>
      <c r="I3" s="61"/>
      <c r="J3" s="61"/>
      <c r="K3" s="61"/>
      <c r="L3" s="61"/>
    </row>
    <row r="4" spans="1:12" ht="33" customHeight="1">
      <c r="A4" s="61"/>
      <c r="B4" s="61"/>
      <c r="C4" s="61" t="s">
        <v>90</v>
      </c>
      <c r="D4" s="61" t="s">
        <v>91</v>
      </c>
      <c r="E4" s="61" t="s">
        <v>90</v>
      </c>
      <c r="F4" s="61" t="s">
        <v>91</v>
      </c>
      <c r="G4" s="61" t="s">
        <v>90</v>
      </c>
      <c r="H4" s="61" t="s">
        <v>91</v>
      </c>
      <c r="I4" s="61" t="s">
        <v>90</v>
      </c>
      <c r="J4" s="61" t="s">
        <v>91</v>
      </c>
      <c r="K4" s="61" t="s">
        <v>90</v>
      </c>
      <c r="L4" s="61" t="s">
        <v>91</v>
      </c>
    </row>
    <row r="5" spans="1:12" s="65" customFormat="1" ht="18">
      <c r="A5" s="62">
        <v>1</v>
      </c>
      <c r="B5" s="63" t="s">
        <v>92</v>
      </c>
      <c r="C5" s="64">
        <f>C6</f>
        <v>7609</v>
      </c>
      <c r="D5" s="64">
        <f>D6</f>
        <v>7881</v>
      </c>
      <c r="E5" s="64">
        <f>E6</f>
        <v>70484</v>
      </c>
      <c r="F5" s="64">
        <f>F6</f>
        <v>63419</v>
      </c>
      <c r="G5" s="64">
        <f>G6</f>
        <v>78093</v>
      </c>
      <c r="H5" s="64">
        <f>H6</f>
        <v>71300</v>
      </c>
      <c r="I5" s="64">
        <f>I6</f>
        <v>594</v>
      </c>
      <c r="J5" s="64">
        <f>J6</f>
        <v>781</v>
      </c>
      <c r="K5" s="64">
        <f>K6</f>
        <v>78687</v>
      </c>
      <c r="L5" s="64">
        <f>L6</f>
        <v>72081</v>
      </c>
    </row>
    <row r="6" spans="1:12" s="69" customFormat="1" ht="17.25">
      <c r="A6" s="66" t="s">
        <v>93</v>
      </c>
      <c r="B6" s="67" t="s">
        <v>94</v>
      </c>
      <c r="C6" s="68">
        <f>C7+C8+C9+C10+C17</f>
        <v>7609</v>
      </c>
      <c r="D6" s="68">
        <f>D7+D8+D9+D10+D17</f>
        <v>7881</v>
      </c>
      <c r="E6" s="68">
        <f>E7+E8+E9+E10+E17</f>
        <v>70484</v>
      </c>
      <c r="F6" s="68">
        <f>F7+F8+F9+F10+F17</f>
        <v>63419</v>
      </c>
      <c r="G6" s="68">
        <f>G7+G8+G9+G10+G17</f>
        <v>78093</v>
      </c>
      <c r="H6" s="68">
        <f>H7+H8+H9+H10+H17</f>
        <v>71300</v>
      </c>
      <c r="I6" s="68">
        <f>I7+I8+I9+I10+I17</f>
        <v>594</v>
      </c>
      <c r="J6" s="68">
        <f>J7+J8+J9+J10+J17</f>
        <v>781</v>
      </c>
      <c r="K6" s="68">
        <f>K7+K8+K9+K10+K17</f>
        <v>78687</v>
      </c>
      <c r="L6" s="68">
        <f>L7+L8+L9+L10+L17</f>
        <v>72081</v>
      </c>
    </row>
    <row r="7" spans="1:256" ht="17.25">
      <c r="A7" s="70" t="s">
        <v>95</v>
      </c>
      <c r="B7" s="71" t="s">
        <v>96</v>
      </c>
      <c r="C7" s="72">
        <v>5993</v>
      </c>
      <c r="D7" s="72">
        <v>7881</v>
      </c>
      <c r="E7" s="72">
        <v>22818</v>
      </c>
      <c r="F7" s="72">
        <v>30006</v>
      </c>
      <c r="G7" s="72">
        <f aca="true" t="shared" si="0" ref="G7:G9">C7+E7</f>
        <v>28811</v>
      </c>
      <c r="H7" s="72">
        <f aca="true" t="shared" si="1" ref="H7:H9">D7+F7</f>
        <v>37887</v>
      </c>
      <c r="I7" s="72">
        <v>594</v>
      </c>
      <c r="J7" s="73">
        <v>781</v>
      </c>
      <c r="K7" s="72">
        <f aca="true" t="shared" si="2" ref="K7:K9">G7+I7</f>
        <v>29405</v>
      </c>
      <c r="L7" s="72">
        <f aca="true" t="shared" si="3" ref="L7:L9">H7+J7</f>
        <v>38668</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 r="A8" s="70" t="s">
        <v>97</v>
      </c>
      <c r="B8" s="71" t="s">
        <v>98</v>
      </c>
      <c r="C8" s="74">
        <v>1616</v>
      </c>
      <c r="D8" s="74"/>
      <c r="E8" s="74"/>
      <c r="F8" s="74"/>
      <c r="G8" s="72">
        <f t="shared" si="0"/>
        <v>1616</v>
      </c>
      <c r="H8" s="72">
        <f t="shared" si="1"/>
        <v>0</v>
      </c>
      <c r="I8" s="74"/>
      <c r="J8" s="74"/>
      <c r="K8" s="72">
        <f t="shared" si="2"/>
        <v>1616</v>
      </c>
      <c r="L8" s="72">
        <f t="shared" si="3"/>
        <v>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 r="A9" s="70" t="s">
        <v>99</v>
      </c>
      <c r="B9" s="71" t="s">
        <v>100</v>
      </c>
      <c r="C9" s="74"/>
      <c r="D9" s="74"/>
      <c r="E9" s="74"/>
      <c r="F9" s="74"/>
      <c r="G9" s="72">
        <f t="shared" si="0"/>
        <v>0</v>
      </c>
      <c r="H9" s="72">
        <f t="shared" si="1"/>
        <v>0</v>
      </c>
      <c r="I9" s="74"/>
      <c r="J9" s="74"/>
      <c r="K9" s="72">
        <f t="shared" si="2"/>
        <v>0</v>
      </c>
      <c r="L9" s="72">
        <f t="shared" si="3"/>
        <v>0</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7.25">
      <c r="A10" s="70" t="s">
        <v>101</v>
      </c>
      <c r="B10" s="71" t="s">
        <v>102</v>
      </c>
      <c r="C10" s="74">
        <f>C11+C12</f>
        <v>0</v>
      </c>
      <c r="D10" s="74">
        <f>D11+D12</f>
        <v>0</v>
      </c>
      <c r="E10" s="74">
        <f>E11+E12</f>
        <v>45379</v>
      </c>
      <c r="F10" s="74">
        <f>F11+F12</f>
        <v>33413</v>
      </c>
      <c r="G10" s="74">
        <f>G11+G12</f>
        <v>45379</v>
      </c>
      <c r="H10" s="74">
        <f>H11+H12</f>
        <v>33413</v>
      </c>
      <c r="I10" s="74">
        <f>I11+I12</f>
        <v>0</v>
      </c>
      <c r="J10" s="74">
        <f>J11+J12</f>
        <v>0</v>
      </c>
      <c r="K10" s="74">
        <f>K11+K12</f>
        <v>45379</v>
      </c>
      <c r="L10" s="74">
        <f>L11+L12</f>
        <v>33413</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5.75">
      <c r="A11" s="70" t="s">
        <v>103</v>
      </c>
      <c r="B11" s="75" t="s">
        <v>104</v>
      </c>
      <c r="C11" s="74"/>
      <c r="D11" s="74"/>
      <c r="E11" s="74">
        <v>18586</v>
      </c>
      <c r="F11" s="74">
        <v>19024</v>
      </c>
      <c r="G11" s="72">
        <f aca="true" t="shared" si="4" ref="G11:G16">C11+E11</f>
        <v>18586</v>
      </c>
      <c r="H11" s="72">
        <f aca="true" t="shared" si="5" ref="H11:H12">D11+F11</f>
        <v>19024</v>
      </c>
      <c r="I11" s="74"/>
      <c r="J11" s="74"/>
      <c r="K11" s="72">
        <f aca="true" t="shared" si="6" ref="K11:K18">G11+I11</f>
        <v>18586</v>
      </c>
      <c r="L11" s="72">
        <f aca="true" t="shared" si="7" ref="L11:L18">H11+J11</f>
        <v>19024</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73.5">
      <c r="A12" s="70" t="s">
        <v>105</v>
      </c>
      <c r="B12" s="75" t="s">
        <v>106</v>
      </c>
      <c r="C12" s="74"/>
      <c r="D12" s="74"/>
      <c r="E12" s="74">
        <v>26793</v>
      </c>
      <c r="F12" s="74">
        <v>14389</v>
      </c>
      <c r="G12" s="72">
        <f t="shared" si="4"/>
        <v>26793</v>
      </c>
      <c r="H12" s="72">
        <f t="shared" si="5"/>
        <v>14389</v>
      </c>
      <c r="I12" s="74"/>
      <c r="J12" s="74"/>
      <c r="K12" s="72">
        <f t="shared" si="6"/>
        <v>26793</v>
      </c>
      <c r="L12" s="72">
        <f t="shared" si="7"/>
        <v>14389</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12" s="69" customFormat="1" ht="17.25">
      <c r="A13" s="66" t="s">
        <v>107</v>
      </c>
      <c r="B13" s="67" t="s">
        <v>108</v>
      </c>
      <c r="C13" s="68"/>
      <c r="D13" s="68"/>
      <c r="E13" s="68"/>
      <c r="F13" s="68"/>
      <c r="G13" s="72">
        <f t="shared" si="4"/>
        <v>0</v>
      </c>
      <c r="H13" s="68"/>
      <c r="I13" s="68"/>
      <c r="J13" s="68"/>
      <c r="K13" s="72">
        <f t="shared" si="6"/>
        <v>0</v>
      </c>
      <c r="L13" s="72">
        <f t="shared" si="7"/>
        <v>0</v>
      </c>
    </row>
    <row r="14" spans="1:12" s="69" customFormat="1" ht="17.25">
      <c r="A14" s="66" t="s">
        <v>109</v>
      </c>
      <c r="B14" s="67" t="s">
        <v>110</v>
      </c>
      <c r="C14" s="68"/>
      <c r="D14" s="68"/>
      <c r="E14" s="68"/>
      <c r="F14" s="68"/>
      <c r="G14" s="72">
        <f t="shared" si="4"/>
        <v>0</v>
      </c>
      <c r="H14" s="68"/>
      <c r="I14" s="68"/>
      <c r="J14" s="68"/>
      <c r="K14" s="72">
        <f t="shared" si="6"/>
        <v>0</v>
      </c>
      <c r="L14" s="72">
        <f t="shared" si="7"/>
        <v>0</v>
      </c>
    </row>
    <row r="15" spans="1:12" s="69" customFormat="1" ht="17.25">
      <c r="A15" s="66" t="s">
        <v>111</v>
      </c>
      <c r="B15" s="67" t="s">
        <v>112</v>
      </c>
      <c r="C15" s="68"/>
      <c r="D15" s="68"/>
      <c r="E15" s="68"/>
      <c r="F15" s="68"/>
      <c r="G15" s="72">
        <f t="shared" si="4"/>
        <v>0</v>
      </c>
      <c r="H15" s="68"/>
      <c r="I15" s="68"/>
      <c r="J15" s="68"/>
      <c r="K15" s="72">
        <f t="shared" si="6"/>
        <v>0</v>
      </c>
      <c r="L15" s="72">
        <f t="shared" si="7"/>
        <v>0</v>
      </c>
    </row>
    <row r="16" spans="1:12" s="69" customFormat="1" ht="31.5">
      <c r="A16" s="66" t="s">
        <v>113</v>
      </c>
      <c r="B16" s="67" t="s">
        <v>114</v>
      </c>
      <c r="C16" s="68"/>
      <c r="D16" s="68"/>
      <c r="E16" s="68"/>
      <c r="F16" s="68"/>
      <c r="G16" s="72">
        <f t="shared" si="4"/>
        <v>0</v>
      </c>
      <c r="H16" s="68"/>
      <c r="I16" s="68"/>
      <c r="J16" s="68"/>
      <c r="K16" s="72">
        <f t="shared" si="6"/>
        <v>0</v>
      </c>
      <c r="L16" s="72">
        <f t="shared" si="7"/>
        <v>0</v>
      </c>
    </row>
    <row r="17" spans="1:12" s="69" customFormat="1" ht="17.25">
      <c r="A17" s="66" t="s">
        <v>115</v>
      </c>
      <c r="B17" s="67" t="s">
        <v>116</v>
      </c>
      <c r="C17" s="76">
        <f>C18</f>
        <v>0</v>
      </c>
      <c r="D17" s="76">
        <f>D18</f>
        <v>0</v>
      </c>
      <c r="E17" s="76">
        <f>E18</f>
        <v>2287</v>
      </c>
      <c r="F17" s="76">
        <f>F18</f>
        <v>0</v>
      </c>
      <c r="G17" s="76">
        <f>G18</f>
        <v>2287</v>
      </c>
      <c r="H17" s="76">
        <f>H18</f>
        <v>0</v>
      </c>
      <c r="I17" s="76">
        <f>I18</f>
        <v>0</v>
      </c>
      <c r="J17" s="76">
        <f>J18</f>
        <v>0</v>
      </c>
      <c r="K17" s="72">
        <f t="shared" si="6"/>
        <v>2287</v>
      </c>
      <c r="L17" s="72">
        <f t="shared" si="7"/>
        <v>0</v>
      </c>
    </row>
    <row r="18" spans="1:12" s="69" customFormat="1" ht="33.75">
      <c r="A18" s="66" t="s">
        <v>117</v>
      </c>
      <c r="B18" s="77" t="s">
        <v>118</v>
      </c>
      <c r="C18" s="76"/>
      <c r="D18" s="76"/>
      <c r="E18" s="76">
        <v>2287</v>
      </c>
      <c r="F18" s="76"/>
      <c r="G18" s="76">
        <f>C18+E18</f>
        <v>2287</v>
      </c>
      <c r="H18" s="76"/>
      <c r="I18" s="76"/>
      <c r="J18" s="76"/>
      <c r="K18" s="72">
        <f t="shared" si="6"/>
        <v>2287</v>
      </c>
      <c r="L18" s="72">
        <f t="shared" si="7"/>
        <v>0</v>
      </c>
    </row>
    <row r="19" spans="1:12" ht="14.25">
      <c r="A19" s="78"/>
      <c r="B19" s="78"/>
      <c r="C19" s="78"/>
      <c r="D19" s="78"/>
      <c r="E19" s="78"/>
      <c r="F19" s="78"/>
      <c r="G19" s="78"/>
      <c r="H19" s="78"/>
      <c r="I19" s="78"/>
      <c r="J19" s="78"/>
      <c r="K19" s="78"/>
      <c r="L19" s="78"/>
    </row>
    <row r="20" spans="1:12" ht="12.75">
      <c r="A20" s="78"/>
      <c r="B20" s="78"/>
      <c r="C20" s="78"/>
      <c r="D20" s="78"/>
      <c r="E20" s="78"/>
      <c r="F20" s="78"/>
      <c r="G20" s="78"/>
      <c r="H20" s="78"/>
      <c r="I20" s="78"/>
      <c r="J20" s="78"/>
      <c r="K20" s="78"/>
      <c r="L20" s="78"/>
    </row>
    <row r="21" spans="1:13" ht="16.5">
      <c r="A21" s="46"/>
      <c r="B21" s="79" t="s">
        <v>119</v>
      </c>
      <c r="C21" s="80"/>
      <c r="D21" s="80"/>
      <c r="E21" s="80"/>
      <c r="F21" s="80"/>
      <c r="G21" s="80"/>
      <c r="H21" s="80"/>
      <c r="I21" s="81" t="s">
        <v>74</v>
      </c>
      <c r="J21" s="81"/>
      <c r="K21" s="81"/>
      <c r="L21" s="80"/>
      <c r="M21" s="82"/>
    </row>
    <row r="22" spans="1:13" ht="15.75">
      <c r="A22" s="50"/>
      <c r="B22" s="83" t="s">
        <v>120</v>
      </c>
      <c r="C22" s="80"/>
      <c r="D22" s="80"/>
      <c r="E22" s="80"/>
      <c r="F22" s="80"/>
      <c r="G22" s="80"/>
      <c r="H22" s="80"/>
      <c r="I22" s="5"/>
      <c r="J22" s="5" t="s">
        <v>77</v>
      </c>
      <c r="K22" s="5"/>
      <c r="L22" s="80"/>
      <c r="M22" s="82"/>
    </row>
    <row r="23" spans="1:14" ht="16.5">
      <c r="A23" s="80"/>
      <c r="B23" s="83"/>
      <c r="C23" s="80"/>
      <c r="D23" s="80"/>
      <c r="E23" s="80"/>
      <c r="F23" s="80"/>
      <c r="G23" s="80"/>
      <c r="H23" s="80"/>
      <c r="I23" s="80"/>
      <c r="J23" s="80"/>
      <c r="K23" s="80"/>
      <c r="L23" s="80"/>
      <c r="M23" s="82"/>
      <c r="N23" s="82"/>
    </row>
    <row r="24" spans="1:14" ht="15.75">
      <c r="A24" s="80"/>
      <c r="B24" s="84" t="s">
        <v>121</v>
      </c>
      <c r="C24" s="80"/>
      <c r="D24" s="85" t="s">
        <v>122</v>
      </c>
      <c r="E24" s="85"/>
      <c r="F24" s="85"/>
      <c r="G24" s="80"/>
      <c r="H24" s="80"/>
      <c r="I24" s="80"/>
      <c r="J24" s="80"/>
      <c r="K24" s="80"/>
      <c r="L24" s="80"/>
      <c r="M24" s="82"/>
      <c r="N24" s="82"/>
    </row>
    <row r="25" ht="14.25"/>
    <row r="29" ht="14.25"/>
  </sheetData>
  <sheetProtection selectLockedCells="1" selectUnlockedCells="1"/>
  <mergeCells count="11">
    <mergeCell ref="A1:L1"/>
    <mergeCell ref="A2:A4"/>
    <mergeCell ref="B2:B4"/>
    <mergeCell ref="C2:H2"/>
    <mergeCell ref="I2:J3"/>
    <mergeCell ref="K2:L3"/>
    <mergeCell ref="C3:D3"/>
    <mergeCell ref="E3:F3"/>
    <mergeCell ref="G3:H3"/>
    <mergeCell ref="I21:K21"/>
    <mergeCell ref="D24:F24"/>
  </mergeCells>
  <printOptions horizontalCentered="1"/>
  <pageMargins left="0.6402777777777777" right="0.5798611111111112" top="0.7597222222222222" bottom="1" header="0.5118055555555555" footer="0.5118055555555555"/>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codeName="Лист30">
    <tabColor indexed="43"/>
  </sheetPr>
  <dimension ref="A1:K10"/>
  <sheetViews>
    <sheetView zoomScale="85" zoomScaleNormal="85" workbookViewId="0" topLeftCell="A1">
      <selection activeCell="E10" sqref="E10"/>
    </sheetView>
  </sheetViews>
  <sheetFormatPr defaultColWidth="9.140625" defaultRowHeight="12.75"/>
  <cols>
    <col min="1" max="1" width="4.28125" style="51" customWidth="1"/>
    <col min="2" max="2" width="23.8515625" style="51" customWidth="1"/>
    <col min="3" max="6" width="10.7109375" style="51" customWidth="1"/>
    <col min="7" max="7" width="16.28125" style="51" customWidth="1"/>
    <col min="8" max="9" width="11.8515625" style="51" customWidth="1"/>
    <col min="10" max="10" width="11.57421875" style="51" customWidth="1"/>
    <col min="11" max="11" width="11.421875" style="51" customWidth="1"/>
    <col min="12" max="16384" width="9.140625" style="51" customWidth="1"/>
  </cols>
  <sheetData>
    <row r="1" spans="1:11" s="654" customFormat="1" ht="25.5" customHeight="1">
      <c r="A1" s="60" t="s">
        <v>2326</v>
      </c>
      <c r="B1" s="60"/>
      <c r="C1" s="60"/>
      <c r="D1" s="60"/>
      <c r="E1" s="60"/>
      <c r="F1" s="60"/>
      <c r="G1" s="60"/>
      <c r="H1" s="60"/>
      <c r="I1" s="60"/>
      <c r="J1" s="60"/>
      <c r="K1" s="60"/>
    </row>
    <row r="2" spans="1:11" s="655" customFormat="1" ht="14.25" customHeight="1">
      <c r="A2" s="86" t="s">
        <v>8</v>
      </c>
      <c r="B2" s="86" t="s">
        <v>1816</v>
      </c>
      <c r="C2" s="96" t="s">
        <v>1805</v>
      </c>
      <c r="D2" s="96"/>
      <c r="E2" s="86" t="s">
        <v>1806</v>
      </c>
      <c r="F2" s="86"/>
      <c r="G2" s="86"/>
      <c r="H2" s="86"/>
      <c r="I2" s="86"/>
      <c r="J2" s="86"/>
      <c r="K2" s="86"/>
    </row>
    <row r="3" spans="1:11" s="655" customFormat="1" ht="35.25" customHeight="1">
      <c r="A3" s="86"/>
      <c r="B3" s="86"/>
      <c r="C3" s="96"/>
      <c r="D3" s="96"/>
      <c r="E3" s="87">
        <v>2016</v>
      </c>
      <c r="F3" s="87"/>
      <c r="G3" s="87"/>
      <c r="H3" s="87">
        <v>2017</v>
      </c>
      <c r="I3" s="87">
        <v>2018</v>
      </c>
      <c r="J3" s="87">
        <v>2019</v>
      </c>
      <c r="K3" s="87">
        <v>2020</v>
      </c>
    </row>
    <row r="4" spans="1:11" s="655" customFormat="1" ht="24" customHeight="1">
      <c r="A4" s="86"/>
      <c r="B4" s="86"/>
      <c r="C4" s="86" t="s">
        <v>1823</v>
      </c>
      <c r="D4" s="86" t="s">
        <v>1168</v>
      </c>
      <c r="E4" s="86" t="s">
        <v>1824</v>
      </c>
      <c r="F4" s="86"/>
      <c r="G4" s="86" t="s">
        <v>2302</v>
      </c>
      <c r="H4" s="86" t="s">
        <v>1823</v>
      </c>
      <c r="I4" s="86" t="s">
        <v>1823</v>
      </c>
      <c r="J4" s="86" t="s">
        <v>1823</v>
      </c>
      <c r="K4" s="86" t="s">
        <v>1823</v>
      </c>
    </row>
    <row r="5" spans="1:11" s="655" customFormat="1" ht="24.75" customHeight="1">
      <c r="A5" s="86"/>
      <c r="B5" s="86"/>
      <c r="C5" s="86"/>
      <c r="D5" s="86"/>
      <c r="E5" s="86" t="s">
        <v>1823</v>
      </c>
      <c r="F5" s="86" t="s">
        <v>1168</v>
      </c>
      <c r="G5" s="86"/>
      <c r="H5" s="86"/>
      <c r="I5" s="86"/>
      <c r="J5" s="86"/>
      <c r="K5" s="86"/>
    </row>
    <row r="6" spans="1:11" s="655" customFormat="1" ht="14.25" customHeight="1">
      <c r="A6" s="86">
        <v>1</v>
      </c>
      <c r="B6" s="86">
        <v>2</v>
      </c>
      <c r="C6" s="86">
        <v>3</v>
      </c>
      <c r="D6" s="86">
        <v>4</v>
      </c>
      <c r="E6" s="86">
        <v>5</v>
      </c>
      <c r="F6" s="86">
        <v>6</v>
      </c>
      <c r="G6" s="86">
        <v>7</v>
      </c>
      <c r="H6" s="86">
        <v>8</v>
      </c>
      <c r="I6" s="86">
        <v>9</v>
      </c>
      <c r="J6" s="86">
        <v>10</v>
      </c>
      <c r="K6" s="86">
        <v>11</v>
      </c>
    </row>
    <row r="7" spans="1:11" s="654" customFormat="1" ht="51">
      <c r="A7" s="431">
        <v>1</v>
      </c>
      <c r="B7" s="433" t="s">
        <v>1747</v>
      </c>
      <c r="C7" s="656">
        <f aca="true" t="shared" si="0" ref="C7:C10">E7+H7+I7+J7+K7</f>
        <v>8500</v>
      </c>
      <c r="D7" s="657">
        <f>C7/C10</f>
        <v>0.3483906401780481</v>
      </c>
      <c r="E7" s="435">
        <v>1700</v>
      </c>
      <c r="F7" s="658">
        <f>E7/E10</f>
        <v>0.3483906401780481</v>
      </c>
      <c r="G7" s="96"/>
      <c r="H7" s="509">
        <f aca="true" t="shared" si="1" ref="H7:H9">E7</f>
        <v>1700</v>
      </c>
      <c r="I7" s="509">
        <f aca="true" t="shared" si="2" ref="I7:I9">H7</f>
        <v>1700</v>
      </c>
      <c r="J7" s="509">
        <f aca="true" t="shared" si="3" ref="J7:J9">I7</f>
        <v>1700</v>
      </c>
      <c r="K7" s="509">
        <f>H7</f>
        <v>1700</v>
      </c>
    </row>
    <row r="8" spans="1:11" ht="35.25">
      <c r="A8" s="431">
        <v>2</v>
      </c>
      <c r="B8" s="433" t="s">
        <v>1748</v>
      </c>
      <c r="C8" s="656">
        <f t="shared" si="0"/>
        <v>3481.25</v>
      </c>
      <c r="D8" s="657">
        <f>C8/C10</f>
        <v>0.14268646071997998</v>
      </c>
      <c r="E8" s="435">
        <v>696.25</v>
      </c>
      <c r="F8" s="658">
        <f>E8/E10</f>
        <v>0.14268646071998</v>
      </c>
      <c r="G8" s="374"/>
      <c r="H8" s="659">
        <f t="shared" si="1"/>
        <v>696.25</v>
      </c>
      <c r="I8" s="659">
        <f t="shared" si="2"/>
        <v>696.25</v>
      </c>
      <c r="J8" s="659">
        <f t="shared" si="3"/>
        <v>696.25</v>
      </c>
      <c r="K8" s="659">
        <f aca="true" t="shared" si="4" ref="K8:K9">J8</f>
        <v>696.25</v>
      </c>
    </row>
    <row r="9" spans="1:11" ht="51">
      <c r="A9" s="431">
        <v>3</v>
      </c>
      <c r="B9" s="444" t="s">
        <v>1749</v>
      </c>
      <c r="C9" s="656">
        <f t="shared" si="0"/>
        <v>12416.65</v>
      </c>
      <c r="D9" s="657">
        <f>C9/C10</f>
        <v>0.5089228991019719</v>
      </c>
      <c r="E9" s="435">
        <v>2483.33</v>
      </c>
      <c r="F9" s="658">
        <f>E9/E10</f>
        <v>0.5089228991019719</v>
      </c>
      <c r="G9" s="374"/>
      <c r="H9" s="659">
        <f t="shared" si="1"/>
        <v>2483.33</v>
      </c>
      <c r="I9" s="659">
        <f t="shared" si="2"/>
        <v>2483.33</v>
      </c>
      <c r="J9" s="659">
        <f t="shared" si="3"/>
        <v>2483.33</v>
      </c>
      <c r="K9" s="659">
        <f t="shared" si="4"/>
        <v>2483.33</v>
      </c>
    </row>
    <row r="10" spans="1:11" ht="17.25">
      <c r="A10" s="650" t="s">
        <v>70</v>
      </c>
      <c r="B10" s="650"/>
      <c r="C10" s="656">
        <f t="shared" si="0"/>
        <v>24397.9</v>
      </c>
      <c r="D10" s="660">
        <f>SUM(D7:D9)</f>
        <v>1</v>
      </c>
      <c r="E10" s="650">
        <f>SUM(E7:E9)</f>
        <v>4879.58</v>
      </c>
      <c r="F10" s="660">
        <f>SUM(F7:F9)</f>
        <v>1</v>
      </c>
      <c r="G10" s="374"/>
      <c r="H10" s="374">
        <f>SUM(H7:H9)</f>
        <v>4879.58</v>
      </c>
      <c r="I10" s="374">
        <f>SUM(I7:I9)</f>
        <v>4879.58</v>
      </c>
      <c r="J10" s="374">
        <f>SUM(J7:J9)</f>
        <v>4879.58</v>
      </c>
      <c r="K10" s="374">
        <f>SUM(K7:K9)</f>
        <v>4879.58</v>
      </c>
    </row>
    <row r="11" ht="15.75"/>
  </sheetData>
  <sheetProtection selectLockedCells="1" selectUnlockedCells="1"/>
  <mergeCells count="15">
    <mergeCell ref="A1:K1"/>
    <mergeCell ref="A2:A5"/>
    <mergeCell ref="B2:B5"/>
    <mergeCell ref="C2:D3"/>
    <mergeCell ref="E2:K2"/>
    <mergeCell ref="E3:G3"/>
    <mergeCell ref="C4:C5"/>
    <mergeCell ref="D4:D5"/>
    <mergeCell ref="E4:F4"/>
    <mergeCell ref="G4:G5"/>
    <mergeCell ref="H4:H5"/>
    <mergeCell ref="I4:I5"/>
    <mergeCell ref="J4:J5"/>
    <mergeCell ref="K4:K5"/>
    <mergeCell ref="A10:B10"/>
  </mergeCells>
  <printOptions/>
  <pageMargins left="1.1597222222222223" right="0.3298611111111111" top="1" bottom="1" header="0.5118055555555555" footer="0.5118055555555555"/>
  <pageSetup horizontalDpi="300" verticalDpi="300" orientation="landscape" paperSize="9" scale="97"/>
</worksheet>
</file>

<file path=xl/worksheets/sheet31.xml><?xml version="1.0" encoding="utf-8"?>
<worksheet xmlns="http://schemas.openxmlformats.org/spreadsheetml/2006/main" xmlns:r="http://schemas.openxmlformats.org/officeDocument/2006/relationships">
  <sheetPr codeName="Лист31">
    <tabColor indexed="43"/>
    <pageSetUpPr fitToPage="1"/>
  </sheetPr>
  <dimension ref="A1:K16"/>
  <sheetViews>
    <sheetView zoomScale="85" zoomScaleNormal="85" workbookViewId="0" topLeftCell="A1">
      <pane ySplit="6" topLeftCell="A16" activePane="bottomLeft" state="frozen"/>
      <selection pane="topLeft" activeCell="A1" sqref="A1"/>
      <selection pane="bottomLeft" activeCell="K7" sqref="K7"/>
    </sheetView>
  </sheetViews>
  <sheetFormatPr defaultColWidth="9.140625" defaultRowHeight="12.75"/>
  <cols>
    <col min="1" max="1" width="4.8515625" style="654" customWidth="1"/>
    <col min="2" max="2" width="27.28125" style="654" customWidth="1"/>
    <col min="3" max="3" width="14.421875" style="654" customWidth="1"/>
    <col min="4" max="4" width="10.57421875" style="654" customWidth="1"/>
    <col min="5" max="5" width="11.7109375" style="654" customWidth="1"/>
    <col min="6" max="6" width="9.140625" style="654" customWidth="1"/>
    <col min="7" max="7" width="19.00390625" style="654" customWidth="1"/>
    <col min="8" max="8" width="12.421875" style="654" customWidth="1"/>
    <col min="9" max="9" width="12.28125" style="654" customWidth="1"/>
    <col min="10" max="10" width="12.421875" style="654" customWidth="1"/>
    <col min="11" max="11" width="13.00390625" style="654" customWidth="1"/>
    <col min="12" max="16384" width="9.140625" style="654" customWidth="1"/>
  </cols>
  <sheetData>
    <row r="1" spans="1:11" ht="22.5" customHeight="1">
      <c r="A1" s="60" t="s">
        <v>2327</v>
      </c>
      <c r="B1" s="60"/>
      <c r="C1" s="60"/>
      <c r="D1" s="60"/>
      <c r="E1" s="60"/>
      <c r="F1" s="60"/>
      <c r="G1" s="60"/>
      <c r="H1" s="60"/>
      <c r="I1" s="60"/>
      <c r="J1" s="60"/>
      <c r="K1" s="60"/>
    </row>
    <row r="2" spans="1:11" s="655" customFormat="1" ht="18" customHeight="1">
      <c r="A2" s="86" t="s">
        <v>8</v>
      </c>
      <c r="B2" s="86" t="s">
        <v>1816</v>
      </c>
      <c r="C2" s="96" t="s">
        <v>1805</v>
      </c>
      <c r="D2" s="96"/>
      <c r="E2" s="86" t="s">
        <v>1806</v>
      </c>
      <c r="F2" s="86"/>
      <c r="G2" s="86"/>
      <c r="H2" s="86"/>
      <c r="I2" s="86"/>
      <c r="J2" s="86"/>
      <c r="K2" s="86"/>
    </row>
    <row r="3" spans="1:11" s="655" customFormat="1" ht="31.5" customHeight="1">
      <c r="A3" s="86"/>
      <c r="B3" s="86"/>
      <c r="C3" s="96"/>
      <c r="D3" s="96"/>
      <c r="E3" s="87">
        <v>2016</v>
      </c>
      <c r="F3" s="87"/>
      <c r="G3" s="87"/>
      <c r="H3" s="87">
        <v>2017</v>
      </c>
      <c r="I3" s="87">
        <v>2018</v>
      </c>
      <c r="J3" s="87">
        <v>2019</v>
      </c>
      <c r="K3" s="87">
        <v>2020</v>
      </c>
    </row>
    <row r="4" spans="1:11" s="655" customFormat="1" ht="21.75" customHeight="1">
      <c r="A4" s="86"/>
      <c r="B4" s="86"/>
      <c r="C4" s="86" t="s">
        <v>1823</v>
      </c>
      <c r="D4" s="86" t="s">
        <v>1168</v>
      </c>
      <c r="E4" s="86" t="s">
        <v>1824</v>
      </c>
      <c r="F4" s="86"/>
      <c r="G4" s="86" t="s">
        <v>2302</v>
      </c>
      <c r="H4" s="86" t="s">
        <v>1823</v>
      </c>
      <c r="I4" s="86" t="s">
        <v>1823</v>
      </c>
      <c r="J4" s="86" t="s">
        <v>1823</v>
      </c>
      <c r="K4" s="86" t="s">
        <v>1823</v>
      </c>
    </row>
    <row r="5" spans="1:11" s="655" customFormat="1" ht="21" customHeight="1">
      <c r="A5" s="86"/>
      <c r="B5" s="86"/>
      <c r="C5" s="86"/>
      <c r="D5" s="86"/>
      <c r="E5" s="86" t="s">
        <v>1823</v>
      </c>
      <c r="F5" s="86" t="s">
        <v>1168</v>
      </c>
      <c r="G5" s="86"/>
      <c r="H5" s="86"/>
      <c r="I5" s="86"/>
      <c r="J5" s="86"/>
      <c r="K5" s="86"/>
    </row>
    <row r="6" spans="1:11" s="655" customFormat="1" ht="15" customHeight="1">
      <c r="A6" s="96">
        <v>1</v>
      </c>
      <c r="B6" s="96">
        <v>2</v>
      </c>
      <c r="C6" s="96">
        <v>3</v>
      </c>
      <c r="D6" s="96">
        <v>4</v>
      </c>
      <c r="E6" s="96">
        <v>5</v>
      </c>
      <c r="F6" s="96">
        <v>6</v>
      </c>
      <c r="G6" s="96">
        <v>7</v>
      </c>
      <c r="H6" s="96">
        <v>8</v>
      </c>
      <c r="I6" s="96">
        <v>9</v>
      </c>
      <c r="J6" s="96">
        <v>10</v>
      </c>
      <c r="K6" s="96">
        <v>11</v>
      </c>
    </row>
    <row r="7" spans="1:11" ht="35.25">
      <c r="A7" s="661">
        <v>1</v>
      </c>
      <c r="B7" s="662" t="s">
        <v>2328</v>
      </c>
      <c r="C7" s="509">
        <f aca="true" t="shared" si="0" ref="C7:C15">E7+H7+I7+J7+K7</f>
        <v>400</v>
      </c>
      <c r="D7" s="663">
        <v>0.019268565262630544</v>
      </c>
      <c r="E7" s="436">
        <v>80</v>
      </c>
      <c r="F7" s="663">
        <f>E7/E16</f>
        <v>0.054052593173157484</v>
      </c>
      <c r="G7" s="96"/>
      <c r="H7" s="436">
        <v>80</v>
      </c>
      <c r="I7" s="436">
        <v>80</v>
      </c>
      <c r="J7" s="436">
        <v>80</v>
      </c>
      <c r="K7" s="436">
        <v>80</v>
      </c>
    </row>
    <row r="8" spans="1:11" ht="67.5">
      <c r="A8" s="661">
        <v>2</v>
      </c>
      <c r="B8" s="664" t="s">
        <v>2329</v>
      </c>
      <c r="C8" s="509">
        <f t="shared" si="0"/>
        <v>99.5</v>
      </c>
      <c r="D8" s="663">
        <v>0.03853713052526109</v>
      </c>
      <c r="E8" s="665">
        <v>19.9</v>
      </c>
      <c r="F8" s="663">
        <f>E8/E16</f>
        <v>0.013445582551822923</v>
      </c>
      <c r="G8" s="96"/>
      <c r="H8" s="665">
        <v>19.9</v>
      </c>
      <c r="I8" s="665">
        <v>19.9</v>
      </c>
      <c r="J8" s="665">
        <v>19.9</v>
      </c>
      <c r="K8" s="665">
        <v>19.9</v>
      </c>
    </row>
    <row r="9" spans="1:11" ht="34.5">
      <c r="A9" s="661">
        <v>3</v>
      </c>
      <c r="B9" s="666" t="s">
        <v>2330</v>
      </c>
      <c r="C9" s="509">
        <f t="shared" si="0"/>
        <v>184</v>
      </c>
      <c r="D9" s="663">
        <v>0.007346140506377895</v>
      </c>
      <c r="E9" s="437">
        <v>36.8</v>
      </c>
      <c r="F9" s="663">
        <f>E9/E16</f>
        <v>0.02486419285965244</v>
      </c>
      <c r="G9" s="96"/>
      <c r="H9" s="437">
        <v>36.8</v>
      </c>
      <c r="I9" s="437">
        <v>36.8</v>
      </c>
      <c r="J9" s="437">
        <v>36.8</v>
      </c>
      <c r="K9" s="437">
        <v>36.8</v>
      </c>
    </row>
    <row r="10" spans="1:11" ht="19.5">
      <c r="A10" s="661">
        <v>4</v>
      </c>
      <c r="B10" s="667" t="s">
        <v>2331</v>
      </c>
      <c r="C10" s="509">
        <f t="shared" si="0"/>
        <v>205</v>
      </c>
      <c r="D10" s="663">
        <v>0.012765424486492736</v>
      </c>
      <c r="E10" s="437">
        <v>41</v>
      </c>
      <c r="F10" s="663">
        <f>E10/E16</f>
        <v>0.02770195400124321</v>
      </c>
      <c r="G10" s="96"/>
      <c r="H10" s="437">
        <v>41</v>
      </c>
      <c r="I10" s="437">
        <v>41</v>
      </c>
      <c r="J10" s="437">
        <v>41</v>
      </c>
      <c r="K10" s="437">
        <v>41</v>
      </c>
    </row>
    <row r="11" spans="1:11" ht="35.25">
      <c r="A11" s="661">
        <v>5</v>
      </c>
      <c r="B11" s="667" t="s">
        <v>2332</v>
      </c>
      <c r="C11" s="509">
        <f t="shared" si="0"/>
        <v>126</v>
      </c>
      <c r="D11" s="663">
        <v>0.23724420979613858</v>
      </c>
      <c r="E11" s="437">
        <v>25.2</v>
      </c>
      <c r="F11" s="663">
        <f>E11/E16</f>
        <v>0.017026566849544608</v>
      </c>
      <c r="G11" s="96"/>
      <c r="H11" s="437">
        <v>25.2</v>
      </c>
      <c r="I11" s="437">
        <v>25.2</v>
      </c>
      <c r="J11" s="437">
        <v>25.2</v>
      </c>
      <c r="K11" s="437">
        <v>25.2</v>
      </c>
    </row>
    <row r="12" spans="1:11" ht="35.25">
      <c r="A12" s="661">
        <v>6</v>
      </c>
      <c r="B12" s="667" t="s">
        <v>2333</v>
      </c>
      <c r="C12" s="509">
        <f t="shared" si="0"/>
        <v>262.5</v>
      </c>
      <c r="D12" s="663">
        <v>0.009875139697098153</v>
      </c>
      <c r="E12" s="437">
        <v>52.5</v>
      </c>
      <c r="F12" s="663">
        <f>E12/E16</f>
        <v>0.0354720142698846</v>
      </c>
      <c r="G12" s="96"/>
      <c r="H12" s="437">
        <v>52.5</v>
      </c>
      <c r="I12" s="437">
        <v>52.5</v>
      </c>
      <c r="J12" s="437">
        <v>52.5</v>
      </c>
      <c r="K12" s="437">
        <v>52.5</v>
      </c>
    </row>
    <row r="13" spans="1:11" ht="67.5">
      <c r="A13" s="661">
        <v>7</v>
      </c>
      <c r="B13" s="668" t="s">
        <v>2334</v>
      </c>
      <c r="C13" s="509">
        <f t="shared" si="0"/>
        <v>747.2</v>
      </c>
      <c r="D13" s="663">
        <v>0.006069598057728621</v>
      </c>
      <c r="E13" s="437">
        <v>149.44</v>
      </c>
      <c r="F13" s="663">
        <f>E13/E16</f>
        <v>0.10097024404745818</v>
      </c>
      <c r="G13" s="96"/>
      <c r="H13" s="437">
        <v>149.44</v>
      </c>
      <c r="I13" s="437">
        <v>149.44</v>
      </c>
      <c r="J13" s="437">
        <v>149.44</v>
      </c>
      <c r="K13" s="437">
        <v>149.44</v>
      </c>
    </row>
    <row r="14" spans="1:11" ht="35.25">
      <c r="A14" s="661">
        <v>8</v>
      </c>
      <c r="B14" s="669" t="s">
        <v>2335</v>
      </c>
      <c r="C14" s="509">
        <f t="shared" si="0"/>
        <v>376</v>
      </c>
      <c r="D14" s="663">
        <v>0.012644995953601294</v>
      </c>
      <c r="E14" s="437">
        <v>75.2</v>
      </c>
      <c r="F14" s="663">
        <f>E14/E16</f>
        <v>0.050809437582768034</v>
      </c>
      <c r="G14" s="96"/>
      <c r="H14" s="437">
        <v>75.2</v>
      </c>
      <c r="I14" s="437">
        <v>75.2</v>
      </c>
      <c r="J14" s="437">
        <v>75.2</v>
      </c>
      <c r="K14" s="437">
        <v>75.2</v>
      </c>
    </row>
    <row r="15" spans="1:11" ht="99">
      <c r="A15" s="661">
        <v>9</v>
      </c>
      <c r="B15" s="669" t="s">
        <v>2336</v>
      </c>
      <c r="C15" s="509">
        <f t="shared" si="0"/>
        <v>5000</v>
      </c>
      <c r="D15" s="663">
        <v>0.03599367991059386</v>
      </c>
      <c r="E15" s="437">
        <v>1000</v>
      </c>
      <c r="F15" s="663">
        <f>E15/E16</f>
        <v>0.6756574146644685</v>
      </c>
      <c r="G15" s="96"/>
      <c r="H15" s="437">
        <v>1000</v>
      </c>
      <c r="I15" s="437">
        <v>1000</v>
      </c>
      <c r="J15" s="437">
        <v>1000</v>
      </c>
      <c r="K15" s="437">
        <v>1000</v>
      </c>
    </row>
    <row r="16" spans="1:11" ht="15" customHeight="1">
      <c r="A16" s="96" t="s">
        <v>70</v>
      </c>
      <c r="B16" s="96"/>
      <c r="C16" s="96">
        <f>SUM(C7:C15)</f>
        <v>7400.2</v>
      </c>
      <c r="D16" s="663">
        <v>1</v>
      </c>
      <c r="E16" s="96">
        <f>SUM(E7:E15)</f>
        <v>1480.04</v>
      </c>
      <c r="F16" s="663">
        <f>SUM(F7:F15)</f>
        <v>1</v>
      </c>
      <c r="G16" s="96"/>
      <c r="H16" s="96">
        <f>SUM(H7:H15)</f>
        <v>1480.04</v>
      </c>
      <c r="I16" s="96">
        <f>SUM(I7:I15)</f>
        <v>1480.04</v>
      </c>
      <c r="J16" s="96">
        <f>SUM(J7:J15)</f>
        <v>1480.04</v>
      </c>
      <c r="K16" s="96">
        <f>SUM(K7:K15)</f>
        <v>1480.04</v>
      </c>
    </row>
  </sheetData>
  <sheetProtection selectLockedCells="1" selectUnlockedCells="1"/>
  <mergeCells count="15">
    <mergeCell ref="A1:K1"/>
    <mergeCell ref="A2:A5"/>
    <mergeCell ref="B2:B5"/>
    <mergeCell ref="C2:D3"/>
    <mergeCell ref="E2:K2"/>
    <mergeCell ref="E3:G3"/>
    <mergeCell ref="C4:C5"/>
    <mergeCell ref="D4:D5"/>
    <mergeCell ref="E4:F4"/>
    <mergeCell ref="G4:G5"/>
    <mergeCell ref="H4:H5"/>
    <mergeCell ref="I4:I5"/>
    <mergeCell ref="J4:J5"/>
    <mergeCell ref="K4:K5"/>
    <mergeCell ref="A16:B16"/>
  </mergeCells>
  <printOptions horizontalCentered="1"/>
  <pageMargins left="0.5298611111111111" right="0.39375" top="0.6097222222222223" bottom="0.9840277777777777" header="0.5118055555555555" footer="0.5118055555555555"/>
  <pageSetup fitToHeight="1"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codeName="Лист32">
    <tabColor indexed="43"/>
  </sheetPr>
  <dimension ref="A1:X84"/>
  <sheetViews>
    <sheetView zoomScale="85" zoomScaleNormal="85" workbookViewId="0" topLeftCell="A34">
      <selection activeCell="N11" sqref="N11"/>
    </sheetView>
  </sheetViews>
  <sheetFormatPr defaultColWidth="9.140625" defaultRowHeight="15" customHeight="1"/>
  <cols>
    <col min="1" max="1" width="4.28125" style="670" customWidth="1"/>
    <col min="2" max="2" width="54.7109375" style="670" customWidth="1"/>
    <col min="3" max="3" width="11.28125" style="670" customWidth="1"/>
    <col min="4" max="4" width="10.421875" style="670" customWidth="1"/>
    <col min="5" max="6" width="11.7109375" style="670" customWidth="1"/>
    <col min="7" max="10" width="0" style="670" hidden="1" customWidth="1"/>
    <col min="11" max="11" width="7.8515625" style="670" customWidth="1"/>
    <col min="12" max="12" width="11.7109375" style="670" customWidth="1"/>
    <col min="13" max="13" width="6.8515625" style="670" customWidth="1"/>
    <col min="14" max="14" width="11.7109375" style="670" customWidth="1"/>
    <col min="15" max="15" width="6.8515625" style="670" customWidth="1"/>
    <col min="16" max="16" width="11.7109375" style="670" customWidth="1"/>
    <col min="17" max="17" width="7.57421875" style="670" customWidth="1"/>
    <col min="18" max="18" width="11.7109375" style="670" customWidth="1"/>
    <col min="19" max="19" width="12.140625" style="670" customWidth="1"/>
    <col min="20" max="20" width="15.140625" style="670" customWidth="1"/>
    <col min="21" max="21" width="9.140625" style="670" customWidth="1"/>
    <col min="22" max="22" width="12.140625" style="670" customWidth="1"/>
    <col min="23" max="23" width="9.8515625" style="670" customWidth="1"/>
    <col min="24" max="24" width="2.421875" style="670" customWidth="1"/>
    <col min="25" max="16384" width="9.140625" style="670" customWidth="1"/>
  </cols>
  <sheetData>
    <row r="1" spans="1:23" s="672" customFormat="1" ht="18" customHeight="1">
      <c r="A1" s="671" t="s">
        <v>2337</v>
      </c>
      <c r="B1" s="671"/>
      <c r="C1" s="671"/>
      <c r="D1" s="671"/>
      <c r="E1" s="671"/>
      <c r="F1" s="671"/>
      <c r="G1" s="671"/>
      <c r="H1" s="671"/>
      <c r="I1" s="671"/>
      <c r="J1" s="671"/>
      <c r="K1" s="671"/>
      <c r="L1" s="671"/>
      <c r="M1" s="671"/>
      <c r="N1" s="671"/>
      <c r="O1" s="671"/>
      <c r="P1" s="671"/>
      <c r="Q1" s="671"/>
      <c r="R1" s="671"/>
      <c r="S1" s="671"/>
      <c r="T1" s="671"/>
      <c r="U1" s="671"/>
      <c r="V1" s="671"/>
      <c r="W1" s="671"/>
    </row>
    <row r="2" spans="1:23" s="672" customFormat="1" ht="12.75" customHeight="1">
      <c r="A2" s="673" t="s">
        <v>8</v>
      </c>
      <c r="B2" s="673" t="s">
        <v>2338</v>
      </c>
      <c r="C2" s="673" t="s">
        <v>130</v>
      </c>
      <c r="D2" s="673" t="s">
        <v>2339</v>
      </c>
      <c r="E2" s="673" t="s">
        <v>70</v>
      </c>
      <c r="F2" s="673"/>
      <c r="G2" s="673" t="s">
        <v>2340</v>
      </c>
      <c r="H2" s="673"/>
      <c r="I2" s="673"/>
      <c r="J2" s="673"/>
      <c r="K2" s="673" t="s">
        <v>2341</v>
      </c>
      <c r="L2" s="673"/>
      <c r="M2" s="673"/>
      <c r="N2" s="673"/>
      <c r="O2" s="673"/>
      <c r="P2" s="673"/>
      <c r="Q2" s="673"/>
      <c r="R2" s="673"/>
      <c r="S2" s="673" t="s">
        <v>2342</v>
      </c>
      <c r="T2" s="673" t="s">
        <v>2343</v>
      </c>
      <c r="U2" s="673" t="s">
        <v>2344</v>
      </c>
      <c r="V2" s="673" t="s">
        <v>2345</v>
      </c>
      <c r="W2" s="673" t="s">
        <v>335</v>
      </c>
    </row>
    <row r="3" spans="1:23" s="672" customFormat="1" ht="45.75" customHeight="1">
      <c r="A3" s="673"/>
      <c r="B3" s="673"/>
      <c r="C3" s="673"/>
      <c r="D3" s="673"/>
      <c r="E3" s="673" t="s">
        <v>2346</v>
      </c>
      <c r="F3" s="673" t="s">
        <v>2347</v>
      </c>
      <c r="G3" s="673" t="s">
        <v>2348</v>
      </c>
      <c r="H3" s="673"/>
      <c r="I3" s="673" t="s">
        <v>2349</v>
      </c>
      <c r="J3" s="673"/>
      <c r="K3" s="673" t="s">
        <v>2350</v>
      </c>
      <c r="L3" s="673"/>
      <c r="M3" s="673" t="s">
        <v>2351</v>
      </c>
      <c r="N3" s="673"/>
      <c r="O3" s="673" t="s">
        <v>2352</v>
      </c>
      <c r="P3" s="673"/>
      <c r="Q3" s="673" t="s">
        <v>2353</v>
      </c>
      <c r="R3" s="673"/>
      <c r="S3" s="673"/>
      <c r="T3" s="673"/>
      <c r="U3" s="673"/>
      <c r="V3" s="673"/>
      <c r="W3" s="673"/>
    </row>
    <row r="4" spans="1:23" s="672" customFormat="1" ht="33" customHeight="1">
      <c r="A4" s="673"/>
      <c r="B4" s="673"/>
      <c r="C4" s="673"/>
      <c r="D4" s="673"/>
      <c r="E4" s="673"/>
      <c r="F4" s="673"/>
      <c r="G4" s="673" t="s">
        <v>2354</v>
      </c>
      <c r="H4" s="673" t="s">
        <v>2347</v>
      </c>
      <c r="I4" s="673" t="s">
        <v>2354</v>
      </c>
      <c r="J4" s="673" t="s">
        <v>2347</v>
      </c>
      <c r="K4" s="673" t="s">
        <v>2355</v>
      </c>
      <c r="L4" s="673" t="s">
        <v>2347</v>
      </c>
      <c r="M4" s="673" t="s">
        <v>2355</v>
      </c>
      <c r="N4" s="673" t="s">
        <v>2347</v>
      </c>
      <c r="O4" s="673" t="s">
        <v>2355</v>
      </c>
      <c r="P4" s="673" t="s">
        <v>2347</v>
      </c>
      <c r="Q4" s="673" t="s">
        <v>2355</v>
      </c>
      <c r="R4" s="673" t="s">
        <v>2347</v>
      </c>
      <c r="S4" s="673"/>
      <c r="T4" s="673"/>
      <c r="U4" s="673"/>
      <c r="V4" s="673"/>
      <c r="W4" s="673"/>
    </row>
    <row r="5" spans="1:23" s="672" customFormat="1" ht="15" customHeight="1">
      <c r="A5" s="673">
        <v>1</v>
      </c>
      <c r="B5" s="673">
        <v>2</v>
      </c>
      <c r="C5" s="673">
        <v>3</v>
      </c>
      <c r="D5" s="673">
        <v>4</v>
      </c>
      <c r="E5" s="673" t="s">
        <v>2356</v>
      </c>
      <c r="F5" s="673" t="s">
        <v>2357</v>
      </c>
      <c r="G5" s="673">
        <v>7</v>
      </c>
      <c r="H5" s="673">
        <v>8</v>
      </c>
      <c r="I5" s="673">
        <v>9</v>
      </c>
      <c r="J5" s="673">
        <v>10</v>
      </c>
      <c r="K5" s="673">
        <v>11</v>
      </c>
      <c r="L5" s="673">
        <v>12</v>
      </c>
      <c r="M5" s="673">
        <v>13</v>
      </c>
      <c r="N5" s="673">
        <v>14</v>
      </c>
      <c r="O5" s="673">
        <v>15</v>
      </c>
      <c r="P5" s="673">
        <v>16</v>
      </c>
      <c r="Q5" s="673">
        <v>17</v>
      </c>
      <c r="R5" s="673">
        <v>18</v>
      </c>
      <c r="S5" s="673">
        <v>19</v>
      </c>
      <c r="T5" s="673">
        <v>20</v>
      </c>
      <c r="U5" s="673">
        <v>21</v>
      </c>
      <c r="V5" s="673">
        <v>22</v>
      </c>
      <c r="W5" s="673">
        <v>23</v>
      </c>
    </row>
    <row r="6" spans="1:23" s="675" customFormat="1" ht="19.5" customHeight="1">
      <c r="A6" s="674" t="s">
        <v>2358</v>
      </c>
      <c r="B6" s="674"/>
      <c r="C6" s="674"/>
      <c r="D6" s="674"/>
      <c r="E6" s="674"/>
      <c r="F6" s="674"/>
      <c r="G6" s="674"/>
      <c r="H6" s="674"/>
      <c r="I6" s="674"/>
      <c r="J6" s="674"/>
      <c r="K6" s="674"/>
      <c r="L6" s="674"/>
      <c r="M6" s="674"/>
      <c r="N6" s="674"/>
      <c r="O6" s="674"/>
      <c r="P6" s="674"/>
      <c r="Q6" s="674"/>
      <c r="R6" s="674"/>
      <c r="S6" s="674"/>
      <c r="T6" s="674"/>
      <c r="U6" s="674"/>
      <c r="V6" s="674"/>
      <c r="W6" s="674"/>
    </row>
    <row r="7" spans="1:23" s="675" customFormat="1" ht="19.5" customHeight="1">
      <c r="A7" s="676">
        <v>1</v>
      </c>
      <c r="B7" s="677" t="s">
        <v>2359</v>
      </c>
      <c r="C7" s="678" t="s">
        <v>146</v>
      </c>
      <c r="D7" s="665">
        <f aca="true" t="shared" si="0" ref="D7:D10">F7/E7</f>
        <v>2991.6059999999998</v>
      </c>
      <c r="E7" s="679">
        <v>7</v>
      </c>
      <c r="F7" s="437">
        <v>20941.242</v>
      </c>
      <c r="G7" s="437">
        <f aca="true" t="shared" si="1" ref="G7:G15">E7</f>
        <v>7</v>
      </c>
      <c r="H7" s="437">
        <f aca="true" t="shared" si="2" ref="H7:H15">F7</f>
        <v>20941.242</v>
      </c>
      <c r="I7" s="437"/>
      <c r="J7" s="437"/>
      <c r="K7" s="680">
        <f aca="true" t="shared" si="3" ref="K7:K10">E7/4</f>
        <v>1.75</v>
      </c>
      <c r="L7" s="680">
        <f aca="true" t="shared" si="4" ref="L7:L12">F7/4</f>
        <v>5235.3105</v>
      </c>
      <c r="M7" s="680">
        <f aca="true" t="shared" si="5" ref="M7:M10">K7</f>
        <v>1.75</v>
      </c>
      <c r="N7" s="681">
        <f aca="true" t="shared" si="6" ref="N7:N10">L7</f>
        <v>5235.3105</v>
      </c>
      <c r="O7" s="680">
        <f aca="true" t="shared" si="7" ref="O7:O12">M7</f>
        <v>1.75</v>
      </c>
      <c r="P7" s="681">
        <f aca="true" t="shared" si="8" ref="P7:P12">N7</f>
        <v>5235.3105</v>
      </c>
      <c r="Q7" s="680">
        <f aca="true" t="shared" si="9" ref="Q7:Q10">O7</f>
        <v>1.75</v>
      </c>
      <c r="R7" s="681">
        <f aca="true" t="shared" si="10" ref="R7:R12">P7</f>
        <v>5235.3105</v>
      </c>
      <c r="S7" s="682"/>
      <c r="T7" s="682"/>
      <c r="U7" s="676"/>
      <c r="V7" s="676"/>
      <c r="W7" s="683"/>
    </row>
    <row r="8" spans="1:23" s="686" customFormat="1" ht="35.25" customHeight="1">
      <c r="A8" s="676">
        <v>2</v>
      </c>
      <c r="B8" s="677" t="s">
        <v>2360</v>
      </c>
      <c r="C8" s="678" t="s">
        <v>146</v>
      </c>
      <c r="D8" s="665">
        <f t="shared" si="0"/>
        <v>518.9293429865654</v>
      </c>
      <c r="E8" s="684">
        <v>25.829</v>
      </c>
      <c r="F8" s="437">
        <v>13403.426</v>
      </c>
      <c r="G8" s="437">
        <f t="shared" si="1"/>
        <v>25.829</v>
      </c>
      <c r="H8" s="437">
        <f t="shared" si="2"/>
        <v>13403.426</v>
      </c>
      <c r="I8" s="437"/>
      <c r="J8" s="437"/>
      <c r="K8" s="680">
        <f t="shared" si="3"/>
        <v>6.45725</v>
      </c>
      <c r="L8" s="680">
        <f t="shared" si="4"/>
        <v>3350.8565</v>
      </c>
      <c r="M8" s="680">
        <f t="shared" si="5"/>
        <v>6.45725</v>
      </c>
      <c r="N8" s="681">
        <f t="shared" si="6"/>
        <v>3350.8565</v>
      </c>
      <c r="O8" s="680">
        <f t="shared" si="7"/>
        <v>6.45725</v>
      </c>
      <c r="P8" s="681">
        <f t="shared" si="8"/>
        <v>3350.8565</v>
      </c>
      <c r="Q8" s="680">
        <f t="shared" si="9"/>
        <v>6.45725</v>
      </c>
      <c r="R8" s="681">
        <f t="shared" si="10"/>
        <v>3350.8565</v>
      </c>
      <c r="S8" s="685"/>
      <c r="T8" s="682"/>
      <c r="U8" s="676"/>
      <c r="V8" s="676"/>
      <c r="W8" s="683"/>
    </row>
    <row r="9" spans="1:23" s="686" customFormat="1" ht="19.5" customHeight="1">
      <c r="A9" s="676">
        <v>3</v>
      </c>
      <c r="B9" s="677" t="s">
        <v>2361</v>
      </c>
      <c r="C9" s="682" t="s">
        <v>146</v>
      </c>
      <c r="D9" s="665">
        <f t="shared" si="0"/>
        <v>1258.7793427230047</v>
      </c>
      <c r="E9" s="437">
        <v>2.343</v>
      </c>
      <c r="F9" s="437">
        <v>2949.32</v>
      </c>
      <c r="G9" s="437">
        <f t="shared" si="1"/>
        <v>2.343</v>
      </c>
      <c r="H9" s="437">
        <f t="shared" si="2"/>
        <v>2949.32</v>
      </c>
      <c r="I9" s="437"/>
      <c r="J9" s="437"/>
      <c r="K9" s="680">
        <f t="shared" si="3"/>
        <v>0.58575</v>
      </c>
      <c r="L9" s="680">
        <f t="shared" si="4"/>
        <v>737.33</v>
      </c>
      <c r="M9" s="680">
        <f t="shared" si="5"/>
        <v>0.58575</v>
      </c>
      <c r="N9" s="681">
        <f t="shared" si="6"/>
        <v>737.33</v>
      </c>
      <c r="O9" s="680">
        <f t="shared" si="7"/>
        <v>0.58575</v>
      </c>
      <c r="P9" s="681">
        <f t="shared" si="8"/>
        <v>737.33</v>
      </c>
      <c r="Q9" s="680">
        <f t="shared" si="9"/>
        <v>0.58575</v>
      </c>
      <c r="R9" s="681">
        <f t="shared" si="10"/>
        <v>737.33</v>
      </c>
      <c r="S9" s="682"/>
      <c r="T9" s="682"/>
      <c r="U9" s="676"/>
      <c r="V9" s="676"/>
      <c r="W9" s="676"/>
    </row>
    <row r="10" spans="1:23" s="686" customFormat="1" ht="19.5" customHeight="1">
      <c r="A10" s="676">
        <v>4</v>
      </c>
      <c r="B10" s="687" t="s">
        <v>2362</v>
      </c>
      <c r="C10" s="688" t="s">
        <v>146</v>
      </c>
      <c r="D10" s="689">
        <f t="shared" si="0"/>
        <v>1204.3281584582442</v>
      </c>
      <c r="E10" s="690">
        <v>1.8679999999999999</v>
      </c>
      <c r="F10" s="690">
        <v>2249.685</v>
      </c>
      <c r="G10" s="690">
        <f t="shared" si="1"/>
        <v>1.8679999999999999</v>
      </c>
      <c r="H10" s="690">
        <f t="shared" si="2"/>
        <v>2249.685</v>
      </c>
      <c r="I10" s="690"/>
      <c r="J10" s="690"/>
      <c r="K10" s="691">
        <f t="shared" si="3"/>
        <v>0.46699999999999997</v>
      </c>
      <c r="L10" s="680">
        <f t="shared" si="4"/>
        <v>562.42125</v>
      </c>
      <c r="M10" s="680">
        <f t="shared" si="5"/>
        <v>0.46699999999999997</v>
      </c>
      <c r="N10" s="681">
        <f t="shared" si="6"/>
        <v>562.42125</v>
      </c>
      <c r="O10" s="680">
        <f t="shared" si="7"/>
        <v>0.46699999999999997</v>
      </c>
      <c r="P10" s="681">
        <f t="shared" si="8"/>
        <v>562.42125</v>
      </c>
      <c r="Q10" s="680">
        <f t="shared" si="9"/>
        <v>0.46699999999999997</v>
      </c>
      <c r="R10" s="681">
        <f t="shared" si="10"/>
        <v>562.42125</v>
      </c>
      <c r="S10" s="682"/>
      <c r="T10" s="682"/>
      <c r="U10" s="676"/>
      <c r="V10" s="676"/>
      <c r="W10" s="683"/>
    </row>
    <row r="11" spans="1:23" s="443" customFormat="1" ht="66.75" customHeight="1">
      <c r="A11" s="676">
        <v>5</v>
      </c>
      <c r="B11" s="692" t="s">
        <v>1921</v>
      </c>
      <c r="C11" s="688" t="s">
        <v>2363</v>
      </c>
      <c r="D11" s="693">
        <v>0.774</v>
      </c>
      <c r="E11" s="690">
        <v>1570</v>
      </c>
      <c r="F11" s="690">
        <f>D11*E11</f>
        <v>1215.18</v>
      </c>
      <c r="G11" s="690">
        <f t="shared" si="1"/>
        <v>1570</v>
      </c>
      <c r="H11" s="690">
        <f t="shared" si="2"/>
        <v>1215.18</v>
      </c>
      <c r="I11" s="690"/>
      <c r="J11" s="690"/>
      <c r="K11" s="691">
        <v>393</v>
      </c>
      <c r="L11" s="680">
        <f t="shared" si="4"/>
        <v>303.795</v>
      </c>
      <c r="M11" s="680">
        <v>393</v>
      </c>
      <c r="N11" s="681" t="s">
        <v>812</v>
      </c>
      <c r="O11" s="680">
        <f t="shared" si="7"/>
        <v>393</v>
      </c>
      <c r="P11" s="681">
        <f t="shared" si="8"/>
        <v>0</v>
      </c>
      <c r="Q11" s="680">
        <v>391</v>
      </c>
      <c r="R11" s="681">
        <f t="shared" si="10"/>
        <v>0</v>
      </c>
      <c r="S11" s="682"/>
      <c r="T11" s="682"/>
      <c r="U11" s="676"/>
      <c r="V11" s="676"/>
      <c r="W11" s="694"/>
    </row>
    <row r="12" spans="1:23" s="443" customFormat="1" ht="66.75" customHeight="1">
      <c r="A12" s="676">
        <v>6</v>
      </c>
      <c r="B12" s="692" t="s">
        <v>1924</v>
      </c>
      <c r="C12" s="688" t="s">
        <v>2363</v>
      </c>
      <c r="D12" s="693">
        <v>1.355</v>
      </c>
      <c r="E12" s="690">
        <v>200</v>
      </c>
      <c r="F12" s="690">
        <f>E12*D12</f>
        <v>271</v>
      </c>
      <c r="G12" s="690">
        <f t="shared" si="1"/>
        <v>200</v>
      </c>
      <c r="H12" s="690">
        <f t="shared" si="2"/>
        <v>271</v>
      </c>
      <c r="I12" s="690"/>
      <c r="J12" s="690"/>
      <c r="K12" s="691">
        <f>E12/4</f>
        <v>50</v>
      </c>
      <c r="L12" s="680">
        <f t="shared" si="4"/>
        <v>67.75</v>
      </c>
      <c r="M12" s="680">
        <f>K12</f>
        <v>50</v>
      </c>
      <c r="N12" s="681">
        <f>L12</f>
        <v>67.75</v>
      </c>
      <c r="O12" s="680">
        <f t="shared" si="7"/>
        <v>50</v>
      </c>
      <c r="P12" s="681">
        <f t="shared" si="8"/>
        <v>67.75</v>
      </c>
      <c r="Q12" s="680">
        <f>O12</f>
        <v>50</v>
      </c>
      <c r="R12" s="681">
        <f t="shared" si="10"/>
        <v>67.75</v>
      </c>
      <c r="S12" s="682"/>
      <c r="T12" s="682"/>
      <c r="U12" s="676"/>
      <c r="V12" s="676"/>
      <c r="W12" s="694"/>
    </row>
    <row r="13" spans="1:23" s="686" customFormat="1" ht="19.5" customHeight="1">
      <c r="A13" s="676">
        <v>7</v>
      </c>
      <c r="B13" s="687" t="s">
        <v>2364</v>
      </c>
      <c r="C13" s="688" t="s">
        <v>2363</v>
      </c>
      <c r="D13" s="695">
        <f>F13/E13</f>
        <v>88.25578</v>
      </c>
      <c r="E13" s="689">
        <v>50</v>
      </c>
      <c r="F13" s="690">
        <v>4412.789</v>
      </c>
      <c r="G13" s="690">
        <f t="shared" si="1"/>
        <v>50</v>
      </c>
      <c r="H13" s="690">
        <f t="shared" si="2"/>
        <v>4412.789</v>
      </c>
      <c r="I13" s="690"/>
      <c r="J13" s="690"/>
      <c r="K13" s="647"/>
      <c r="L13" s="680"/>
      <c r="M13" s="680">
        <v>10</v>
      </c>
      <c r="N13" s="681">
        <f>M13*D13</f>
        <v>882.5578</v>
      </c>
      <c r="O13" s="680">
        <v>20</v>
      </c>
      <c r="P13" s="681">
        <f>O13*D13</f>
        <v>1765.1156</v>
      </c>
      <c r="Q13" s="681">
        <v>20</v>
      </c>
      <c r="R13" s="681">
        <f>Q13*D13</f>
        <v>1765.1156</v>
      </c>
      <c r="S13" s="682"/>
      <c r="T13" s="682"/>
      <c r="U13" s="676"/>
      <c r="V13" s="676"/>
      <c r="W13" s="683"/>
    </row>
    <row r="14" spans="1:23" s="686" customFormat="1" ht="66.75" customHeight="1">
      <c r="A14" s="676">
        <v>8</v>
      </c>
      <c r="B14" s="687" t="s">
        <v>2031</v>
      </c>
      <c r="C14" s="688" t="s">
        <v>2365</v>
      </c>
      <c r="D14" s="690">
        <v>1700</v>
      </c>
      <c r="E14" s="690">
        <v>1</v>
      </c>
      <c r="F14" s="690">
        <f>E14*D14</f>
        <v>1700</v>
      </c>
      <c r="G14" s="690">
        <f t="shared" si="1"/>
        <v>1</v>
      </c>
      <c r="H14" s="690">
        <f t="shared" si="2"/>
        <v>1700</v>
      </c>
      <c r="I14" s="690"/>
      <c r="J14" s="690"/>
      <c r="K14" s="647"/>
      <c r="L14" s="680"/>
      <c r="M14" s="680">
        <v>1</v>
      </c>
      <c r="N14" s="681">
        <v>1700</v>
      </c>
      <c r="O14" s="680"/>
      <c r="P14" s="681"/>
      <c r="Q14" s="681"/>
      <c r="R14" s="681"/>
      <c r="S14" s="682"/>
      <c r="T14" s="682"/>
      <c r="U14" s="676"/>
      <c r="V14" s="676"/>
      <c r="W14" s="683"/>
    </row>
    <row r="15" spans="1:23" s="686" customFormat="1" ht="35.25" customHeight="1">
      <c r="A15" s="676">
        <v>9</v>
      </c>
      <c r="B15" s="687" t="s">
        <v>2034</v>
      </c>
      <c r="C15" s="688" t="s">
        <v>2365</v>
      </c>
      <c r="D15" s="689">
        <v>200</v>
      </c>
      <c r="E15" s="690">
        <v>1</v>
      </c>
      <c r="F15" s="690">
        <v>200</v>
      </c>
      <c r="G15" s="690">
        <f t="shared" si="1"/>
        <v>1</v>
      </c>
      <c r="H15" s="690">
        <f t="shared" si="2"/>
        <v>200</v>
      </c>
      <c r="I15" s="690"/>
      <c r="J15" s="690"/>
      <c r="K15" s="696"/>
      <c r="L15" s="437"/>
      <c r="M15" s="681">
        <v>1</v>
      </c>
      <c r="N15" s="681">
        <v>200</v>
      </c>
      <c r="O15" s="681"/>
      <c r="P15" s="681"/>
      <c r="Q15" s="681"/>
      <c r="R15" s="681"/>
      <c r="S15" s="682"/>
      <c r="T15" s="682"/>
      <c r="U15" s="676"/>
      <c r="V15" s="676"/>
      <c r="W15" s="683"/>
    </row>
    <row r="16" spans="1:23" s="686" customFormat="1" ht="53.25" customHeight="1">
      <c r="A16" s="676">
        <v>10</v>
      </c>
      <c r="B16" s="697" t="s">
        <v>2366</v>
      </c>
      <c r="C16" s="698" t="s">
        <v>2365</v>
      </c>
      <c r="D16" s="699">
        <v>2696.72</v>
      </c>
      <c r="E16" s="690">
        <v>1</v>
      </c>
      <c r="F16" s="700">
        <f>D16</f>
        <v>2696.72</v>
      </c>
      <c r="G16" s="690"/>
      <c r="H16" s="690"/>
      <c r="I16" s="690"/>
      <c r="J16" s="690"/>
      <c r="K16" s="690">
        <v>1</v>
      </c>
      <c r="L16" s="699">
        <v>2696.72</v>
      </c>
      <c r="M16" s="681"/>
      <c r="N16" s="681"/>
      <c r="O16" s="681"/>
      <c r="P16" s="681"/>
      <c r="Q16" s="681"/>
      <c r="R16" s="681"/>
      <c r="S16" s="682"/>
      <c r="T16" s="682"/>
      <c r="U16" s="676"/>
      <c r="V16" s="676"/>
      <c r="W16" s="683"/>
    </row>
    <row r="17" spans="1:23" s="443" customFormat="1" ht="66.75" customHeight="1">
      <c r="A17" s="676">
        <v>11</v>
      </c>
      <c r="B17" s="687" t="s">
        <v>2003</v>
      </c>
      <c r="C17" s="688" t="s">
        <v>2365</v>
      </c>
      <c r="D17" s="689">
        <v>3243.013</v>
      </c>
      <c r="E17" s="690">
        <v>1</v>
      </c>
      <c r="F17" s="689">
        <v>2887.84</v>
      </c>
      <c r="G17" s="690">
        <f aca="true" t="shared" si="11" ref="G17:G25">E17</f>
        <v>1</v>
      </c>
      <c r="H17" s="690">
        <f aca="true" t="shared" si="12" ref="H17:H25">F17</f>
        <v>2887.84</v>
      </c>
      <c r="I17" s="689"/>
      <c r="J17" s="689"/>
      <c r="K17" s="696"/>
      <c r="L17" s="437"/>
      <c r="M17" s="681"/>
      <c r="N17" s="437"/>
      <c r="O17" s="681"/>
      <c r="P17" s="437"/>
      <c r="Q17" s="681">
        <v>1</v>
      </c>
      <c r="R17" s="681">
        <f>F17</f>
        <v>2887.84</v>
      </c>
      <c r="S17" s="682"/>
      <c r="T17" s="682"/>
      <c r="U17" s="676"/>
      <c r="V17" s="676"/>
      <c r="W17" s="682"/>
    </row>
    <row r="18" spans="1:23" s="443" customFormat="1" ht="66.75" customHeight="1">
      <c r="A18" s="676">
        <v>12</v>
      </c>
      <c r="B18" s="701" t="s">
        <v>2006</v>
      </c>
      <c r="C18" s="688" t="s">
        <v>2365</v>
      </c>
      <c r="D18" s="689">
        <v>298.48</v>
      </c>
      <c r="E18" s="690">
        <v>1</v>
      </c>
      <c r="F18" s="689">
        <v>298.48</v>
      </c>
      <c r="G18" s="690">
        <f t="shared" si="11"/>
        <v>1</v>
      </c>
      <c r="H18" s="690">
        <f t="shared" si="12"/>
        <v>298.48</v>
      </c>
      <c r="I18" s="689"/>
      <c r="J18" s="689"/>
      <c r="K18" s="690">
        <v>1</v>
      </c>
      <c r="L18" s="665">
        <f aca="true" t="shared" si="13" ref="L18:L19">F18</f>
        <v>298.48</v>
      </c>
      <c r="M18" s="681"/>
      <c r="N18" s="437"/>
      <c r="O18" s="681"/>
      <c r="P18" s="437"/>
      <c r="Q18" s="681"/>
      <c r="R18" s="681"/>
      <c r="S18" s="682"/>
      <c r="T18" s="682"/>
      <c r="U18" s="676"/>
      <c r="V18" s="676"/>
      <c r="W18" s="682"/>
    </row>
    <row r="19" spans="1:23" s="443" customFormat="1" ht="66.75" customHeight="1">
      <c r="A19" s="676">
        <v>13</v>
      </c>
      <c r="B19" s="701" t="s">
        <v>2009</v>
      </c>
      <c r="C19" s="688" t="s">
        <v>2365</v>
      </c>
      <c r="D19" s="689">
        <v>310.5</v>
      </c>
      <c r="E19" s="690">
        <v>1</v>
      </c>
      <c r="F19" s="689">
        <v>310.5</v>
      </c>
      <c r="G19" s="690">
        <f t="shared" si="11"/>
        <v>1</v>
      </c>
      <c r="H19" s="690">
        <f t="shared" si="12"/>
        <v>310.5</v>
      </c>
      <c r="I19" s="689"/>
      <c r="J19" s="689"/>
      <c r="K19" s="690">
        <v>1</v>
      </c>
      <c r="L19" s="665">
        <f t="shared" si="13"/>
        <v>310.5</v>
      </c>
      <c r="M19" s="681"/>
      <c r="N19" s="437"/>
      <c r="O19" s="681"/>
      <c r="P19" s="437"/>
      <c r="Q19" s="681"/>
      <c r="R19" s="681"/>
      <c r="S19" s="682"/>
      <c r="T19" s="682"/>
      <c r="U19" s="676"/>
      <c r="V19" s="676"/>
      <c r="W19" s="682"/>
    </row>
    <row r="20" spans="1:23" s="443" customFormat="1" ht="51" customHeight="1">
      <c r="A20" s="676">
        <v>14</v>
      </c>
      <c r="B20" s="701" t="s">
        <v>2367</v>
      </c>
      <c r="C20" s="688" t="s">
        <v>2365</v>
      </c>
      <c r="D20" s="689">
        <v>179.2</v>
      </c>
      <c r="E20" s="690">
        <v>1</v>
      </c>
      <c r="F20" s="689">
        <v>179.2</v>
      </c>
      <c r="G20" s="690">
        <f t="shared" si="11"/>
        <v>1</v>
      </c>
      <c r="H20" s="690">
        <f t="shared" si="12"/>
        <v>179.2</v>
      </c>
      <c r="I20" s="689"/>
      <c r="J20" s="689"/>
      <c r="K20" s="696"/>
      <c r="L20" s="437"/>
      <c r="M20" s="681"/>
      <c r="N20" s="437"/>
      <c r="O20" s="681"/>
      <c r="P20" s="437"/>
      <c r="Q20" s="437">
        <v>1</v>
      </c>
      <c r="R20" s="665">
        <f>F20</f>
        <v>179.2</v>
      </c>
      <c r="S20" s="682"/>
      <c r="T20" s="682"/>
      <c r="U20" s="676"/>
      <c r="V20" s="676"/>
      <c r="W20" s="682"/>
    </row>
    <row r="21" spans="1:23" s="443" customFormat="1" ht="82.5" customHeight="1">
      <c r="A21" s="676">
        <v>15</v>
      </c>
      <c r="B21" s="701" t="s">
        <v>2012</v>
      </c>
      <c r="C21" s="688" t="s">
        <v>2365</v>
      </c>
      <c r="D21" s="689">
        <v>264.49</v>
      </c>
      <c r="E21" s="690">
        <v>1</v>
      </c>
      <c r="F21" s="689">
        <v>264.49</v>
      </c>
      <c r="G21" s="690">
        <f t="shared" si="11"/>
        <v>1</v>
      </c>
      <c r="H21" s="690">
        <f t="shared" si="12"/>
        <v>264.49</v>
      </c>
      <c r="I21" s="689"/>
      <c r="J21" s="689"/>
      <c r="K21" s="696"/>
      <c r="L21" s="437"/>
      <c r="M21" s="681"/>
      <c r="N21" s="437"/>
      <c r="O21" s="437">
        <v>1</v>
      </c>
      <c r="P21" s="665">
        <f>F21</f>
        <v>264.49</v>
      </c>
      <c r="Q21" s="681"/>
      <c r="R21" s="681"/>
      <c r="S21" s="682"/>
      <c r="T21" s="682"/>
      <c r="U21" s="676"/>
      <c r="V21" s="676"/>
      <c r="W21" s="682"/>
    </row>
    <row r="22" spans="1:23" s="443" customFormat="1" ht="82.5" customHeight="1">
      <c r="A22" s="676">
        <v>16</v>
      </c>
      <c r="B22" s="702" t="s">
        <v>2014</v>
      </c>
      <c r="C22" s="688" t="s">
        <v>2365</v>
      </c>
      <c r="D22" s="689">
        <v>208</v>
      </c>
      <c r="E22" s="690">
        <v>1</v>
      </c>
      <c r="F22" s="689">
        <v>208</v>
      </c>
      <c r="G22" s="690">
        <f t="shared" si="11"/>
        <v>1</v>
      </c>
      <c r="H22" s="690">
        <f t="shared" si="12"/>
        <v>208</v>
      </c>
      <c r="I22" s="689"/>
      <c r="J22" s="689"/>
      <c r="K22" s="696"/>
      <c r="L22" s="437"/>
      <c r="M22" s="437">
        <v>1</v>
      </c>
      <c r="N22" s="665">
        <v>208</v>
      </c>
      <c r="O22" s="437"/>
      <c r="P22" s="665"/>
      <c r="Q22" s="681"/>
      <c r="R22" s="681"/>
      <c r="S22" s="682"/>
      <c r="T22" s="682"/>
      <c r="U22" s="676"/>
      <c r="V22" s="676"/>
      <c r="W22" s="682"/>
    </row>
    <row r="23" spans="1:23" s="443" customFormat="1" ht="82.5" customHeight="1">
      <c r="A23" s="676">
        <v>17</v>
      </c>
      <c r="B23" s="702" t="s">
        <v>2017</v>
      </c>
      <c r="C23" s="688" t="s">
        <v>2365</v>
      </c>
      <c r="D23" s="689">
        <v>205.105</v>
      </c>
      <c r="E23" s="690">
        <v>1</v>
      </c>
      <c r="F23" s="689">
        <v>205.105</v>
      </c>
      <c r="G23" s="690">
        <f t="shared" si="11"/>
        <v>1</v>
      </c>
      <c r="H23" s="690">
        <f t="shared" si="12"/>
        <v>205.105</v>
      </c>
      <c r="I23" s="689"/>
      <c r="J23" s="689"/>
      <c r="K23" s="696"/>
      <c r="L23" s="437"/>
      <c r="M23" s="681"/>
      <c r="N23" s="437"/>
      <c r="O23" s="437">
        <v>1</v>
      </c>
      <c r="P23" s="665">
        <v>205.11</v>
      </c>
      <c r="Q23" s="681"/>
      <c r="R23" s="681"/>
      <c r="S23" s="682"/>
      <c r="T23" s="682"/>
      <c r="U23" s="676"/>
      <c r="V23" s="676"/>
      <c r="W23" s="682"/>
    </row>
    <row r="24" spans="1:23" s="443" customFormat="1" ht="66" customHeight="1">
      <c r="A24" s="676">
        <v>18</v>
      </c>
      <c r="B24" s="702" t="s">
        <v>2020</v>
      </c>
      <c r="C24" s="688" t="s">
        <v>2365</v>
      </c>
      <c r="D24" s="689">
        <v>45.77</v>
      </c>
      <c r="E24" s="690">
        <v>1</v>
      </c>
      <c r="F24" s="689">
        <v>45.765</v>
      </c>
      <c r="G24" s="690">
        <f t="shared" si="11"/>
        <v>1</v>
      </c>
      <c r="H24" s="690">
        <f t="shared" si="12"/>
        <v>45.765</v>
      </c>
      <c r="I24" s="689"/>
      <c r="J24" s="689"/>
      <c r="K24" s="690">
        <v>1</v>
      </c>
      <c r="L24" s="665">
        <v>45.77</v>
      </c>
      <c r="M24" s="681"/>
      <c r="N24" s="437"/>
      <c r="O24" s="681"/>
      <c r="P24" s="437"/>
      <c r="Q24" s="681"/>
      <c r="R24" s="681"/>
      <c r="S24" s="682"/>
      <c r="T24" s="682"/>
      <c r="U24" s="676"/>
      <c r="V24" s="676"/>
      <c r="W24" s="682"/>
    </row>
    <row r="25" spans="1:23" s="686" customFormat="1" ht="19.5" customHeight="1">
      <c r="A25" s="676">
        <v>19</v>
      </c>
      <c r="B25" s="692" t="s">
        <v>2208</v>
      </c>
      <c r="C25" s="688"/>
      <c r="D25" s="690"/>
      <c r="E25" s="690"/>
      <c r="F25" s="703">
        <f>600-4.326+3.38</f>
        <v>599.054</v>
      </c>
      <c r="G25" s="690">
        <f t="shared" si="11"/>
        <v>0</v>
      </c>
      <c r="H25" s="690">
        <f t="shared" si="12"/>
        <v>599.054</v>
      </c>
      <c r="I25" s="704"/>
      <c r="J25" s="704"/>
      <c r="K25" s="696"/>
      <c r="L25" s="705">
        <f>F25/4</f>
        <v>149.7635</v>
      </c>
      <c r="M25" s="681"/>
      <c r="N25" s="705">
        <f>F25/4</f>
        <v>149.7635</v>
      </c>
      <c r="O25" s="681"/>
      <c r="P25" s="681">
        <f>F25/4</f>
        <v>149.7635</v>
      </c>
      <c r="Q25" s="681"/>
      <c r="R25" s="681">
        <f>F25/4</f>
        <v>149.7635</v>
      </c>
      <c r="S25" s="682"/>
      <c r="T25" s="682"/>
      <c r="U25" s="676"/>
      <c r="V25" s="676"/>
      <c r="W25" s="683"/>
    </row>
    <row r="26" spans="1:23" s="675" customFormat="1" ht="15.75" customHeight="1">
      <c r="A26" s="706" t="s">
        <v>2368</v>
      </c>
      <c r="B26" s="706"/>
      <c r="C26" s="706"/>
      <c r="D26" s="706"/>
      <c r="E26" s="706"/>
      <c r="F26" s="707">
        <f>SUM(F7:F25)</f>
        <v>55037.79599999999</v>
      </c>
      <c r="G26" s="707"/>
      <c r="H26" s="707">
        <f>SUM(H7:H25)</f>
        <v>52341.07599999999</v>
      </c>
      <c r="I26" s="707"/>
      <c r="J26" s="707">
        <f>SUM(J7:J25)</f>
        <v>0</v>
      </c>
      <c r="K26" s="707"/>
      <c r="L26" s="707">
        <f>SUM(L7:L25)</f>
        <v>13758.696749999997</v>
      </c>
      <c r="M26" s="707"/>
      <c r="N26" s="707">
        <f>SUM(N7:N25)</f>
        <v>13093.989549999998</v>
      </c>
      <c r="O26" s="707"/>
      <c r="P26" s="707">
        <f>SUM(P7:P25)</f>
        <v>12338.14735</v>
      </c>
      <c r="Q26" s="707"/>
      <c r="R26" s="707">
        <f>SUM(R7:R25)</f>
        <v>14935.58735</v>
      </c>
      <c r="S26" s="708"/>
      <c r="T26" s="708"/>
      <c r="U26" s="708"/>
      <c r="V26" s="708"/>
      <c r="W26" s="709">
        <f>F26/F78</f>
        <v>0.7635547331582275</v>
      </c>
    </row>
    <row r="27" spans="1:23" s="675" customFormat="1" ht="18.75" customHeight="1">
      <c r="A27" s="674" t="s">
        <v>2369</v>
      </c>
      <c r="B27" s="674"/>
      <c r="C27" s="674"/>
      <c r="D27" s="674"/>
      <c r="E27" s="674"/>
      <c r="F27" s="674"/>
      <c r="G27" s="674"/>
      <c r="H27" s="674"/>
      <c r="I27" s="674"/>
      <c r="J27" s="674"/>
      <c r="K27" s="674"/>
      <c r="L27" s="674"/>
      <c r="M27" s="674"/>
      <c r="N27" s="674"/>
      <c r="O27" s="674"/>
      <c r="P27" s="674"/>
      <c r="Q27" s="674"/>
      <c r="R27" s="674"/>
      <c r="S27" s="674"/>
      <c r="T27" s="674"/>
      <c r="U27" s="674"/>
      <c r="V27" s="674"/>
      <c r="W27" s="674"/>
    </row>
    <row r="28" spans="1:23" s="721" customFormat="1" ht="50.25" customHeight="1">
      <c r="A28" s="710">
        <v>1</v>
      </c>
      <c r="B28" s="662" t="s">
        <v>2370</v>
      </c>
      <c r="C28" s="711" t="s">
        <v>2363</v>
      </c>
      <c r="D28" s="712">
        <v>0.3</v>
      </c>
      <c r="E28" s="713">
        <v>9000</v>
      </c>
      <c r="F28" s="714">
        <f aca="true" t="shared" si="14" ref="F28:F33">D28*E28</f>
        <v>2700</v>
      </c>
      <c r="G28" s="714">
        <v>1840</v>
      </c>
      <c r="H28" s="714">
        <v>552</v>
      </c>
      <c r="I28" s="714">
        <v>4160</v>
      </c>
      <c r="J28" s="714">
        <v>1248</v>
      </c>
      <c r="K28" s="715">
        <f aca="true" t="shared" si="15" ref="K28:K29">E28/4</f>
        <v>2250</v>
      </c>
      <c r="L28" s="716">
        <f aca="true" t="shared" si="16" ref="L28:L29">F28/4</f>
        <v>675</v>
      </c>
      <c r="M28" s="715">
        <f aca="true" t="shared" si="17" ref="M28:M29">K28</f>
        <v>2250</v>
      </c>
      <c r="N28" s="717">
        <f aca="true" t="shared" si="18" ref="N28:N29">L28</f>
        <v>675</v>
      </c>
      <c r="O28" s="715">
        <f aca="true" t="shared" si="19" ref="O28:O29">M28</f>
        <v>2250</v>
      </c>
      <c r="P28" s="717">
        <f aca="true" t="shared" si="20" ref="P28:P29">N28</f>
        <v>675</v>
      </c>
      <c r="Q28" s="715">
        <f aca="true" t="shared" si="21" ref="Q28:Q29">O28</f>
        <v>2250</v>
      </c>
      <c r="R28" s="717">
        <f aca="true" t="shared" si="22" ref="R28:R29">P28</f>
        <v>675</v>
      </c>
      <c r="S28" s="718"/>
      <c r="T28" s="719"/>
      <c r="U28" s="710"/>
      <c r="V28" s="720"/>
      <c r="W28" s="718"/>
    </row>
    <row r="29" spans="1:23" s="721" customFormat="1" ht="34.5" customHeight="1">
      <c r="A29" s="710">
        <v>2</v>
      </c>
      <c r="B29" s="662" t="s">
        <v>2371</v>
      </c>
      <c r="C29" s="711" t="s">
        <v>2363</v>
      </c>
      <c r="D29" s="712">
        <v>2.55</v>
      </c>
      <c r="E29" s="713">
        <v>100</v>
      </c>
      <c r="F29" s="714">
        <f t="shared" si="14"/>
        <v>254.99999999999997</v>
      </c>
      <c r="G29" s="437">
        <f>E29</f>
        <v>100</v>
      </c>
      <c r="H29" s="437">
        <f>F29</f>
        <v>254.99999999999997</v>
      </c>
      <c r="I29" s="714"/>
      <c r="J29" s="714"/>
      <c r="K29" s="715">
        <f t="shared" si="15"/>
        <v>25</v>
      </c>
      <c r="L29" s="716">
        <f t="shared" si="16"/>
        <v>63.74999999999999</v>
      </c>
      <c r="M29" s="715">
        <f t="shared" si="17"/>
        <v>25</v>
      </c>
      <c r="N29" s="717">
        <f t="shared" si="18"/>
        <v>63.74999999999999</v>
      </c>
      <c r="O29" s="715">
        <f t="shared" si="19"/>
        <v>25</v>
      </c>
      <c r="P29" s="717">
        <f t="shared" si="20"/>
        <v>63.74999999999999</v>
      </c>
      <c r="Q29" s="715">
        <f t="shared" si="21"/>
        <v>25</v>
      </c>
      <c r="R29" s="717">
        <f t="shared" si="22"/>
        <v>63.74999999999999</v>
      </c>
      <c r="S29" s="718"/>
      <c r="T29" s="719"/>
      <c r="U29" s="710"/>
      <c r="V29" s="720"/>
      <c r="W29" s="722"/>
    </row>
    <row r="30" spans="1:23" s="721" customFormat="1" ht="34.5" customHeight="1">
      <c r="A30" s="710">
        <v>3</v>
      </c>
      <c r="B30" s="662" t="s">
        <v>2372</v>
      </c>
      <c r="C30" s="711" t="s">
        <v>2363</v>
      </c>
      <c r="D30" s="712">
        <v>1.05</v>
      </c>
      <c r="E30" s="713">
        <v>200</v>
      </c>
      <c r="F30" s="714">
        <f t="shared" si="14"/>
        <v>210</v>
      </c>
      <c r="G30" s="437"/>
      <c r="H30" s="437"/>
      <c r="I30" s="714"/>
      <c r="J30" s="714"/>
      <c r="K30" s="715">
        <f>E30</f>
        <v>200</v>
      </c>
      <c r="L30" s="716">
        <f>F30</f>
        <v>210</v>
      </c>
      <c r="M30" s="715"/>
      <c r="N30" s="717"/>
      <c r="O30" s="715"/>
      <c r="P30" s="717"/>
      <c r="Q30" s="715"/>
      <c r="R30" s="717"/>
      <c r="S30" s="718"/>
      <c r="T30" s="719"/>
      <c r="U30" s="710"/>
      <c r="V30" s="720"/>
      <c r="W30" s="722"/>
    </row>
    <row r="31" spans="1:23" s="721" customFormat="1" ht="34.5" customHeight="1">
      <c r="A31" s="710">
        <v>4</v>
      </c>
      <c r="B31" s="723" t="s">
        <v>2373</v>
      </c>
      <c r="C31" s="711" t="s">
        <v>2363</v>
      </c>
      <c r="D31" s="724">
        <v>242</v>
      </c>
      <c r="E31" s="713">
        <v>2</v>
      </c>
      <c r="F31" s="714">
        <f t="shared" si="14"/>
        <v>484</v>
      </c>
      <c r="G31" s="437">
        <f aca="true" t="shared" si="23" ref="G31:G33">E31</f>
        <v>2</v>
      </c>
      <c r="H31" s="437">
        <f aca="true" t="shared" si="24" ref="H31:H33">F31</f>
        <v>484</v>
      </c>
      <c r="I31" s="714"/>
      <c r="J31" s="714"/>
      <c r="K31" s="715">
        <v>1</v>
      </c>
      <c r="L31" s="716">
        <v>242</v>
      </c>
      <c r="M31" s="715"/>
      <c r="N31" s="717"/>
      <c r="O31" s="715">
        <v>1</v>
      </c>
      <c r="P31" s="717">
        <v>242</v>
      </c>
      <c r="Q31" s="715"/>
      <c r="R31" s="717"/>
      <c r="S31" s="718"/>
      <c r="T31" s="719"/>
      <c r="U31" s="710"/>
      <c r="V31" s="720"/>
      <c r="W31" s="722"/>
    </row>
    <row r="32" spans="1:23" s="721" customFormat="1" ht="50.25" customHeight="1">
      <c r="A32" s="710">
        <v>5</v>
      </c>
      <c r="B32" s="725" t="s">
        <v>2374</v>
      </c>
      <c r="C32" s="711" t="s">
        <v>2363</v>
      </c>
      <c r="D32" s="724">
        <v>8.8</v>
      </c>
      <c r="E32" s="713">
        <v>28</v>
      </c>
      <c r="F32" s="714">
        <f t="shared" si="14"/>
        <v>246.40000000000003</v>
      </c>
      <c r="G32" s="437">
        <f t="shared" si="23"/>
        <v>28</v>
      </c>
      <c r="H32" s="437">
        <f t="shared" si="24"/>
        <v>246.40000000000003</v>
      </c>
      <c r="I32" s="714"/>
      <c r="J32" s="714"/>
      <c r="K32" s="715">
        <f aca="true" t="shared" si="25" ref="K32:K33">E32/4</f>
        <v>7</v>
      </c>
      <c r="L32" s="716">
        <f aca="true" t="shared" si="26" ref="L32:L33">F32/4</f>
        <v>61.60000000000001</v>
      </c>
      <c r="M32" s="715">
        <f aca="true" t="shared" si="27" ref="M32:M33">K32</f>
        <v>7</v>
      </c>
      <c r="N32" s="717">
        <f aca="true" t="shared" si="28" ref="N32:N33">L32</f>
        <v>61.60000000000001</v>
      </c>
      <c r="O32" s="715">
        <f aca="true" t="shared" si="29" ref="O32:O33">M32</f>
        <v>7</v>
      </c>
      <c r="P32" s="717">
        <f aca="true" t="shared" si="30" ref="P32:P33">N32</f>
        <v>61.60000000000001</v>
      </c>
      <c r="Q32" s="715">
        <f aca="true" t="shared" si="31" ref="Q32:Q33">O32</f>
        <v>7</v>
      </c>
      <c r="R32" s="717">
        <f aca="true" t="shared" si="32" ref="R32:R33">P32</f>
        <v>61.60000000000001</v>
      </c>
      <c r="S32" s="718"/>
      <c r="T32" s="719"/>
      <c r="U32" s="710"/>
      <c r="V32" s="720"/>
      <c r="W32" s="722"/>
    </row>
    <row r="33" spans="1:23" s="728" customFormat="1" ht="19.5" customHeight="1">
      <c r="A33" s="710" t="s">
        <v>2375</v>
      </c>
      <c r="B33" s="726" t="s">
        <v>2376</v>
      </c>
      <c r="C33" s="711" t="s">
        <v>2363</v>
      </c>
      <c r="D33" s="712">
        <v>16.4</v>
      </c>
      <c r="E33" s="727">
        <v>4</v>
      </c>
      <c r="F33" s="714">
        <f t="shared" si="14"/>
        <v>65.6</v>
      </c>
      <c r="G33" s="437">
        <f t="shared" si="23"/>
        <v>4</v>
      </c>
      <c r="H33" s="437">
        <f t="shared" si="24"/>
        <v>65.6</v>
      </c>
      <c r="I33" s="714"/>
      <c r="J33" s="714"/>
      <c r="K33" s="715">
        <f t="shared" si="25"/>
        <v>1</v>
      </c>
      <c r="L33" s="716">
        <f t="shared" si="26"/>
        <v>16.4</v>
      </c>
      <c r="M33" s="715">
        <f t="shared" si="27"/>
        <v>1</v>
      </c>
      <c r="N33" s="717">
        <f t="shared" si="28"/>
        <v>16.4</v>
      </c>
      <c r="O33" s="715">
        <f t="shared" si="29"/>
        <v>1</v>
      </c>
      <c r="P33" s="717">
        <f t="shared" si="30"/>
        <v>16.4</v>
      </c>
      <c r="Q33" s="715">
        <f t="shared" si="31"/>
        <v>1</v>
      </c>
      <c r="R33" s="717">
        <f t="shared" si="32"/>
        <v>16.4</v>
      </c>
      <c r="S33" s="718"/>
      <c r="T33" s="719"/>
      <c r="U33" s="710"/>
      <c r="V33" s="720"/>
      <c r="W33" s="722"/>
    </row>
    <row r="34" spans="1:23" s="675" customFormat="1" ht="15.75" customHeight="1">
      <c r="A34" s="729" t="s">
        <v>2377</v>
      </c>
      <c r="B34" s="729"/>
      <c r="C34" s="729"/>
      <c r="D34" s="729"/>
      <c r="E34" s="729"/>
      <c r="F34" s="730">
        <f>SUM(F28:F33)</f>
        <v>3961</v>
      </c>
      <c r="G34" s="731"/>
      <c r="H34" s="730">
        <f>SUM(H28:H33)</f>
        <v>1603</v>
      </c>
      <c r="I34" s="730"/>
      <c r="J34" s="730">
        <f>SUM(J28:J33)</f>
        <v>1248</v>
      </c>
      <c r="K34" s="707"/>
      <c r="L34" s="730">
        <f>SUM(L28:L33)</f>
        <v>1268.75</v>
      </c>
      <c r="M34" s="707"/>
      <c r="N34" s="730">
        <f>SUM(N28:N33)</f>
        <v>816.75</v>
      </c>
      <c r="O34" s="707"/>
      <c r="P34" s="730">
        <f>SUM(P28:P33)</f>
        <v>1058.75</v>
      </c>
      <c r="Q34" s="707"/>
      <c r="R34" s="730">
        <f>SUM(R28:R33)</f>
        <v>816.75</v>
      </c>
      <c r="S34" s="708"/>
      <c r="T34" s="708"/>
      <c r="U34" s="708"/>
      <c r="V34" s="708"/>
      <c r="W34" s="709">
        <f>F34/F78</f>
        <v>0.05495206054471622</v>
      </c>
    </row>
    <row r="35" spans="1:23" s="675" customFormat="1" ht="17.25" customHeight="1">
      <c r="A35" s="674" t="s">
        <v>2378</v>
      </c>
      <c r="B35" s="674"/>
      <c r="C35" s="674"/>
      <c r="D35" s="674"/>
      <c r="E35" s="674"/>
      <c r="F35" s="674"/>
      <c r="G35" s="674"/>
      <c r="H35" s="674"/>
      <c r="I35" s="674"/>
      <c r="J35" s="674"/>
      <c r="K35" s="674"/>
      <c r="L35" s="674"/>
      <c r="M35" s="674"/>
      <c r="N35" s="674"/>
      <c r="O35" s="674"/>
      <c r="P35" s="674"/>
      <c r="Q35" s="674"/>
      <c r="R35" s="674"/>
      <c r="S35" s="674"/>
      <c r="T35" s="674"/>
      <c r="U35" s="674"/>
      <c r="V35" s="674"/>
      <c r="W35" s="674"/>
    </row>
    <row r="36" spans="1:23" s="686" customFormat="1" ht="35.25" customHeight="1">
      <c r="A36" s="431">
        <v>1</v>
      </c>
      <c r="B36" s="732" t="s">
        <v>2379</v>
      </c>
      <c r="C36" s="656" t="s">
        <v>2365</v>
      </c>
      <c r="D36" s="733">
        <v>681.73507</v>
      </c>
      <c r="E36" s="437">
        <v>1</v>
      </c>
      <c r="F36" s="437">
        <f>D36</f>
        <v>681.73507</v>
      </c>
      <c r="G36" s="437">
        <f>E36</f>
        <v>1</v>
      </c>
      <c r="H36" s="437">
        <f>F36</f>
        <v>681.73507</v>
      </c>
      <c r="I36" s="437"/>
      <c r="J36" s="437"/>
      <c r="K36" s="734">
        <v>2</v>
      </c>
      <c r="L36" s="734">
        <f>F36</f>
        <v>681.73507</v>
      </c>
      <c r="M36" s="734"/>
      <c r="N36" s="734"/>
      <c r="O36" s="734"/>
      <c r="P36" s="734"/>
      <c r="Q36" s="734"/>
      <c r="R36" s="734"/>
      <c r="S36" s="682"/>
      <c r="T36" s="735"/>
      <c r="U36" s="735"/>
      <c r="V36" s="735"/>
      <c r="W36" s="735"/>
    </row>
    <row r="37" spans="1:23" s="686" customFormat="1" ht="35.25" customHeight="1">
      <c r="A37" s="431">
        <v>2</v>
      </c>
      <c r="B37" s="736" t="s">
        <v>2380</v>
      </c>
      <c r="C37" s="656" t="s">
        <v>2365</v>
      </c>
      <c r="D37" s="733">
        <v>476.33513</v>
      </c>
      <c r="E37" s="437">
        <v>1</v>
      </c>
      <c r="F37" s="437">
        <f>E37*D37</f>
        <v>476.33513</v>
      </c>
      <c r="G37" s="437"/>
      <c r="H37" s="437"/>
      <c r="I37" s="437"/>
      <c r="J37" s="437"/>
      <c r="K37" s="734"/>
      <c r="L37" s="734"/>
      <c r="M37" s="734">
        <v>1</v>
      </c>
      <c r="N37" s="734">
        <f aca="true" t="shared" si="33" ref="N37:N38">F37</f>
        <v>476.33513</v>
      </c>
      <c r="O37" s="734"/>
      <c r="P37" s="734"/>
      <c r="Q37" s="734"/>
      <c r="R37" s="734"/>
      <c r="S37" s="682"/>
      <c r="T37" s="735"/>
      <c r="U37" s="735"/>
      <c r="V37" s="735"/>
      <c r="W37" s="735"/>
    </row>
    <row r="38" spans="1:23" s="686" customFormat="1" ht="35.25" customHeight="1">
      <c r="A38" s="431">
        <v>3</v>
      </c>
      <c r="B38" s="736" t="s">
        <v>2381</v>
      </c>
      <c r="C38" s="656" t="s">
        <v>2363</v>
      </c>
      <c r="D38" s="737">
        <v>33.69</v>
      </c>
      <c r="E38" s="437">
        <v>2</v>
      </c>
      <c r="F38" s="437">
        <f>D38*E38</f>
        <v>67.38</v>
      </c>
      <c r="G38" s="437"/>
      <c r="H38" s="437"/>
      <c r="I38" s="437"/>
      <c r="J38" s="437"/>
      <c r="K38" s="734"/>
      <c r="L38" s="734"/>
      <c r="M38" s="734">
        <f>E38</f>
        <v>2</v>
      </c>
      <c r="N38" s="734">
        <f t="shared" si="33"/>
        <v>67.38</v>
      </c>
      <c r="O38" s="734"/>
      <c r="P38" s="734"/>
      <c r="Q38" s="734"/>
      <c r="R38" s="734"/>
      <c r="S38" s="682"/>
      <c r="T38" s="735"/>
      <c r="U38" s="735"/>
      <c r="V38" s="735"/>
      <c r="W38" s="735"/>
    </row>
    <row r="39" spans="1:23" s="675" customFormat="1" ht="15.75" customHeight="1">
      <c r="A39" s="729" t="s">
        <v>2382</v>
      </c>
      <c r="B39" s="729"/>
      <c r="C39" s="729"/>
      <c r="D39" s="729"/>
      <c r="E39" s="729"/>
      <c r="F39" s="730">
        <f>SUM(F36:F38)</f>
        <v>1225.4501999999998</v>
      </c>
      <c r="G39" s="730"/>
      <c r="H39" s="730">
        <f>SUM(H36:H38)</f>
        <v>681.73507</v>
      </c>
      <c r="I39" s="730"/>
      <c r="J39" s="730">
        <f>SUM(J36:J38)</f>
        <v>0</v>
      </c>
      <c r="K39" s="707"/>
      <c r="L39" s="730">
        <f>SUM(L36:L38)</f>
        <v>681.73507</v>
      </c>
      <c r="M39" s="707"/>
      <c r="N39" s="730">
        <f>SUM(N36:N38)</f>
        <v>543.71513</v>
      </c>
      <c r="O39" s="707"/>
      <c r="P39" s="730">
        <f>SUM(P36:P38)</f>
        <v>0</v>
      </c>
      <c r="Q39" s="707"/>
      <c r="R39" s="730">
        <f>SUM(R36:R38)</f>
        <v>0</v>
      </c>
      <c r="S39" s="708"/>
      <c r="T39" s="708"/>
      <c r="U39" s="708"/>
      <c r="V39" s="708"/>
      <c r="W39" s="709">
        <f>F39/F78</f>
        <v>0.017001013275671443</v>
      </c>
    </row>
    <row r="40" spans="1:23" s="675" customFormat="1" ht="15.75" customHeight="1">
      <c r="A40" s="674" t="s">
        <v>2383</v>
      </c>
      <c r="B40" s="674"/>
      <c r="C40" s="674"/>
      <c r="D40" s="674"/>
      <c r="E40" s="674"/>
      <c r="F40" s="674"/>
      <c r="G40" s="674"/>
      <c r="H40" s="674"/>
      <c r="I40" s="674"/>
      <c r="J40" s="674"/>
      <c r="K40" s="674"/>
      <c r="L40" s="674"/>
      <c r="M40" s="674"/>
      <c r="N40" s="674"/>
      <c r="O40" s="674"/>
      <c r="P40" s="674"/>
      <c r="Q40" s="674"/>
      <c r="R40" s="674"/>
      <c r="S40" s="674"/>
      <c r="T40" s="674"/>
      <c r="U40" s="674"/>
      <c r="V40" s="674"/>
      <c r="W40" s="674"/>
    </row>
    <row r="41" spans="1:23" s="743" customFormat="1" ht="19.5" customHeight="1">
      <c r="A41" s="431">
        <v>1</v>
      </c>
      <c r="B41" s="738" t="s">
        <v>2384</v>
      </c>
      <c r="C41" s="676" t="s">
        <v>2363</v>
      </c>
      <c r="D41" s="739">
        <v>14.1</v>
      </c>
      <c r="E41" s="676">
        <v>64</v>
      </c>
      <c r="F41" s="739">
        <f aca="true" t="shared" si="34" ref="F41:F51">D41*E41</f>
        <v>902.4</v>
      </c>
      <c r="G41" s="437">
        <f aca="true" t="shared" si="35" ref="G41:G48">E41</f>
        <v>64</v>
      </c>
      <c r="H41" s="437">
        <f aca="true" t="shared" si="36" ref="H41:H48">F41</f>
        <v>902.4</v>
      </c>
      <c r="I41" s="739"/>
      <c r="J41" s="739"/>
      <c r="K41" s="676">
        <v>89</v>
      </c>
      <c r="L41" s="739">
        <f>F41</f>
        <v>902.4</v>
      </c>
      <c r="M41" s="676"/>
      <c r="N41" s="676"/>
      <c r="O41" s="676"/>
      <c r="P41" s="676"/>
      <c r="Q41" s="734"/>
      <c r="R41" s="734"/>
      <c r="S41" s="682"/>
      <c r="T41" s="740"/>
      <c r="U41" s="735"/>
      <c r="V41" s="741"/>
      <c r="W41" s="742"/>
    </row>
    <row r="42" spans="1:23" s="743" customFormat="1" ht="19.5" customHeight="1">
      <c r="A42" s="431">
        <v>2</v>
      </c>
      <c r="B42" s="738" t="s">
        <v>2385</v>
      </c>
      <c r="C42" s="676" t="s">
        <v>2363</v>
      </c>
      <c r="D42" s="739">
        <v>57</v>
      </c>
      <c r="E42" s="676">
        <v>1</v>
      </c>
      <c r="F42" s="739">
        <f t="shared" si="34"/>
        <v>57</v>
      </c>
      <c r="G42" s="437">
        <f t="shared" si="35"/>
        <v>1</v>
      </c>
      <c r="H42" s="437">
        <f t="shared" si="36"/>
        <v>57</v>
      </c>
      <c r="I42" s="739"/>
      <c r="J42" s="739"/>
      <c r="K42" s="676"/>
      <c r="L42" s="739"/>
      <c r="M42" s="676">
        <v>1</v>
      </c>
      <c r="N42" s="676">
        <v>57</v>
      </c>
      <c r="O42" s="676"/>
      <c r="P42" s="676"/>
      <c r="Q42" s="734"/>
      <c r="R42" s="734"/>
      <c r="S42" s="682"/>
      <c r="T42" s="740"/>
      <c r="U42" s="735"/>
      <c r="V42" s="741"/>
      <c r="W42" s="742"/>
    </row>
    <row r="43" spans="1:23" s="743" customFormat="1" ht="19.5" customHeight="1">
      <c r="A43" s="431">
        <v>3</v>
      </c>
      <c r="B43" s="738" t="s">
        <v>2386</v>
      </c>
      <c r="C43" s="676" t="s">
        <v>2363</v>
      </c>
      <c r="D43" s="739">
        <v>29.25</v>
      </c>
      <c r="E43" s="676">
        <v>1</v>
      </c>
      <c r="F43" s="739">
        <f t="shared" si="34"/>
        <v>29.25</v>
      </c>
      <c r="G43" s="437">
        <f t="shared" si="35"/>
        <v>1</v>
      </c>
      <c r="H43" s="437">
        <f t="shared" si="36"/>
        <v>29.25</v>
      </c>
      <c r="I43" s="739"/>
      <c r="J43" s="739"/>
      <c r="K43" s="676"/>
      <c r="L43" s="739"/>
      <c r="M43" s="676">
        <f>E43</f>
        <v>1</v>
      </c>
      <c r="N43" s="739">
        <f>F43</f>
        <v>29.25</v>
      </c>
      <c r="O43" s="676"/>
      <c r="P43" s="676"/>
      <c r="Q43" s="734"/>
      <c r="R43" s="734"/>
      <c r="S43" s="682"/>
      <c r="T43" s="740"/>
      <c r="U43" s="735"/>
      <c r="V43" s="741"/>
      <c r="W43" s="742"/>
    </row>
    <row r="44" spans="1:23" s="743" customFormat="1" ht="35.25" customHeight="1">
      <c r="A44" s="431">
        <v>4</v>
      </c>
      <c r="B44" s="738" t="s">
        <v>2387</v>
      </c>
      <c r="C44" s="676" t="s">
        <v>2363</v>
      </c>
      <c r="D44" s="739">
        <v>4.53</v>
      </c>
      <c r="E44" s="676">
        <v>20</v>
      </c>
      <c r="F44" s="739">
        <f t="shared" si="34"/>
        <v>90.60000000000001</v>
      </c>
      <c r="G44" s="437">
        <f t="shared" si="35"/>
        <v>20</v>
      </c>
      <c r="H44" s="437">
        <f t="shared" si="36"/>
        <v>90.60000000000001</v>
      </c>
      <c r="I44" s="739"/>
      <c r="J44" s="739"/>
      <c r="K44" s="676">
        <v>21</v>
      </c>
      <c r="L44" s="739">
        <f aca="true" t="shared" si="37" ref="L44:L45">F44</f>
        <v>90.60000000000001</v>
      </c>
      <c r="M44" s="676"/>
      <c r="N44" s="676"/>
      <c r="O44" s="676"/>
      <c r="P44" s="739"/>
      <c r="Q44" s="734"/>
      <c r="R44" s="734"/>
      <c r="S44" s="682"/>
      <c r="T44" s="740"/>
      <c r="U44" s="735"/>
      <c r="V44" s="741"/>
      <c r="W44" s="742"/>
    </row>
    <row r="45" spans="1:23" s="743" customFormat="1" ht="19.5" customHeight="1">
      <c r="A45" s="431">
        <v>5</v>
      </c>
      <c r="B45" s="738" t="s">
        <v>2388</v>
      </c>
      <c r="C45" s="676" t="s">
        <v>2363</v>
      </c>
      <c r="D45" s="739">
        <v>24.16</v>
      </c>
      <c r="E45" s="676">
        <v>6</v>
      </c>
      <c r="F45" s="739">
        <f t="shared" si="34"/>
        <v>144.96</v>
      </c>
      <c r="G45" s="437">
        <f t="shared" si="35"/>
        <v>6</v>
      </c>
      <c r="H45" s="437">
        <f t="shared" si="36"/>
        <v>144.96</v>
      </c>
      <c r="I45" s="739"/>
      <c r="J45" s="739"/>
      <c r="K45" s="676">
        <v>9</v>
      </c>
      <c r="L45" s="739">
        <f t="shared" si="37"/>
        <v>144.96</v>
      </c>
      <c r="M45" s="676"/>
      <c r="N45" s="676"/>
      <c r="O45" s="676"/>
      <c r="P45" s="739"/>
      <c r="Q45" s="734"/>
      <c r="R45" s="734"/>
      <c r="S45" s="682"/>
      <c r="T45" s="740"/>
      <c r="U45" s="735"/>
      <c r="V45" s="741"/>
      <c r="W45" s="742"/>
    </row>
    <row r="46" spans="1:23" s="743" customFormat="1" ht="19.5" customHeight="1">
      <c r="A46" s="431">
        <v>6</v>
      </c>
      <c r="B46" s="738" t="s">
        <v>2389</v>
      </c>
      <c r="C46" s="676" t="s">
        <v>2363</v>
      </c>
      <c r="D46" s="739">
        <v>4.35</v>
      </c>
      <c r="E46" s="676">
        <v>15</v>
      </c>
      <c r="F46" s="739">
        <f t="shared" si="34"/>
        <v>65.25</v>
      </c>
      <c r="G46" s="437">
        <f t="shared" si="35"/>
        <v>15</v>
      </c>
      <c r="H46" s="437">
        <f t="shared" si="36"/>
        <v>65.25</v>
      </c>
      <c r="I46" s="739"/>
      <c r="J46" s="739"/>
      <c r="K46" s="676"/>
      <c r="L46" s="739"/>
      <c r="M46" s="676">
        <f aca="true" t="shared" si="38" ref="M46:M48">E46</f>
        <v>15</v>
      </c>
      <c r="N46" s="739">
        <f aca="true" t="shared" si="39" ref="N46:N48">F46</f>
        <v>65.25</v>
      </c>
      <c r="O46" s="676"/>
      <c r="P46" s="739"/>
      <c r="Q46" s="734"/>
      <c r="R46" s="734"/>
      <c r="S46" s="682"/>
      <c r="T46" s="740"/>
      <c r="U46" s="735"/>
      <c r="V46" s="741"/>
      <c r="W46" s="742"/>
    </row>
    <row r="47" spans="1:23" s="743" customFormat="1" ht="19.5" customHeight="1">
      <c r="A47" s="431">
        <v>7</v>
      </c>
      <c r="B47" s="738" t="s">
        <v>2390</v>
      </c>
      <c r="C47" s="676" t="s">
        <v>2363</v>
      </c>
      <c r="D47" s="739">
        <v>19.25</v>
      </c>
      <c r="E47" s="676">
        <v>2</v>
      </c>
      <c r="F47" s="739">
        <f t="shared" si="34"/>
        <v>38.5</v>
      </c>
      <c r="G47" s="437">
        <f t="shared" si="35"/>
        <v>2</v>
      </c>
      <c r="H47" s="437">
        <f t="shared" si="36"/>
        <v>38.5</v>
      </c>
      <c r="I47" s="739"/>
      <c r="J47" s="739"/>
      <c r="K47" s="676"/>
      <c r="L47" s="739"/>
      <c r="M47" s="676">
        <f t="shared" si="38"/>
        <v>2</v>
      </c>
      <c r="N47" s="739">
        <f t="shared" si="39"/>
        <v>38.5</v>
      </c>
      <c r="O47" s="676"/>
      <c r="P47" s="739"/>
      <c r="Q47" s="734"/>
      <c r="R47" s="734"/>
      <c r="S47" s="682"/>
      <c r="T47" s="740"/>
      <c r="U47" s="735"/>
      <c r="V47" s="741"/>
      <c r="W47" s="742"/>
    </row>
    <row r="48" spans="1:23" s="743" customFormat="1" ht="19.5" customHeight="1">
      <c r="A48" s="431">
        <v>8</v>
      </c>
      <c r="B48" s="738" t="s">
        <v>2391</v>
      </c>
      <c r="C48" s="676" t="s">
        <v>2363</v>
      </c>
      <c r="D48" s="739">
        <v>162.93</v>
      </c>
      <c r="E48" s="676">
        <v>1</v>
      </c>
      <c r="F48" s="739">
        <f t="shared" si="34"/>
        <v>162.93</v>
      </c>
      <c r="G48" s="437">
        <f t="shared" si="35"/>
        <v>1</v>
      </c>
      <c r="H48" s="437">
        <f t="shared" si="36"/>
        <v>162.93</v>
      </c>
      <c r="I48" s="739"/>
      <c r="J48" s="739"/>
      <c r="K48" s="676"/>
      <c r="L48" s="739"/>
      <c r="M48" s="676">
        <f t="shared" si="38"/>
        <v>1</v>
      </c>
      <c r="N48" s="739">
        <f t="shared" si="39"/>
        <v>162.93</v>
      </c>
      <c r="O48" s="676"/>
      <c r="P48" s="739"/>
      <c r="Q48" s="734"/>
      <c r="R48" s="734"/>
      <c r="S48" s="682"/>
      <c r="T48" s="740"/>
      <c r="U48" s="735"/>
      <c r="V48" s="741"/>
      <c r="W48" s="742"/>
    </row>
    <row r="49" spans="1:23" s="743" customFormat="1" ht="35.25" customHeight="1">
      <c r="A49" s="431">
        <v>9</v>
      </c>
      <c r="B49" s="738" t="s">
        <v>2392</v>
      </c>
      <c r="C49" s="676" t="s">
        <v>2363</v>
      </c>
      <c r="D49" s="739">
        <v>270.93</v>
      </c>
      <c r="E49" s="676">
        <v>1</v>
      </c>
      <c r="F49" s="739">
        <f t="shared" si="34"/>
        <v>270.93</v>
      </c>
      <c r="G49" s="437"/>
      <c r="H49" s="437"/>
      <c r="I49" s="739"/>
      <c r="J49" s="739"/>
      <c r="K49" s="676">
        <f>E49</f>
        <v>1</v>
      </c>
      <c r="L49" s="739">
        <f>F49</f>
        <v>270.93</v>
      </c>
      <c r="M49" s="676"/>
      <c r="N49" s="739"/>
      <c r="O49" s="676"/>
      <c r="P49" s="739"/>
      <c r="Q49" s="734"/>
      <c r="R49" s="734"/>
      <c r="S49" s="682"/>
      <c r="T49" s="740"/>
      <c r="U49" s="735"/>
      <c r="V49" s="741"/>
      <c r="W49" s="742"/>
    </row>
    <row r="50" spans="1:23" s="743" customFormat="1" ht="50.25" customHeight="1">
      <c r="A50" s="431">
        <v>10</v>
      </c>
      <c r="B50" s="738" t="s">
        <v>2393</v>
      </c>
      <c r="C50" s="676" t="s">
        <v>2363</v>
      </c>
      <c r="D50" s="739">
        <f>1230</f>
        <v>1230</v>
      </c>
      <c r="E50" s="676">
        <v>1</v>
      </c>
      <c r="F50" s="739">
        <f t="shared" si="34"/>
        <v>1230</v>
      </c>
      <c r="G50" s="437">
        <f aca="true" t="shared" si="40" ref="G50:G51">E50</f>
        <v>1</v>
      </c>
      <c r="H50" s="437">
        <f aca="true" t="shared" si="41" ref="H50:H51">F50</f>
        <v>1230</v>
      </c>
      <c r="I50" s="739"/>
      <c r="J50" s="739"/>
      <c r="K50" s="676"/>
      <c r="L50" s="739"/>
      <c r="M50" s="676">
        <v>1</v>
      </c>
      <c r="N50" s="739">
        <f>F50</f>
        <v>1230</v>
      </c>
      <c r="O50" s="676"/>
      <c r="P50" s="739"/>
      <c r="Q50" s="734"/>
      <c r="R50" s="734"/>
      <c r="S50" s="682"/>
      <c r="T50" s="740"/>
      <c r="U50" s="735"/>
      <c r="V50" s="741"/>
      <c r="W50" s="742"/>
    </row>
    <row r="51" spans="1:23" s="743" customFormat="1" ht="19.5" customHeight="1">
      <c r="A51" s="431">
        <v>11</v>
      </c>
      <c r="B51" s="738" t="s">
        <v>2394</v>
      </c>
      <c r="C51" s="676" t="s">
        <v>2363</v>
      </c>
      <c r="D51" s="739">
        <v>480</v>
      </c>
      <c r="E51" s="676">
        <v>1</v>
      </c>
      <c r="F51" s="739">
        <f t="shared" si="34"/>
        <v>480</v>
      </c>
      <c r="G51" s="437">
        <f t="shared" si="40"/>
        <v>1</v>
      </c>
      <c r="H51" s="437">
        <f t="shared" si="41"/>
        <v>480</v>
      </c>
      <c r="I51" s="739"/>
      <c r="J51" s="739"/>
      <c r="K51" s="676"/>
      <c r="L51" s="739"/>
      <c r="M51" s="676"/>
      <c r="N51" s="676">
        <v>480</v>
      </c>
      <c r="O51" s="676"/>
      <c r="P51" s="676"/>
      <c r="Q51" s="734"/>
      <c r="R51" s="676"/>
      <c r="S51" s="682"/>
      <c r="T51" s="740"/>
      <c r="U51" s="735"/>
      <c r="V51" s="741"/>
      <c r="W51" s="742"/>
    </row>
    <row r="52" spans="1:23" s="675" customFormat="1" ht="15.75" customHeight="1">
      <c r="A52" s="729" t="s">
        <v>2395</v>
      </c>
      <c r="B52" s="729"/>
      <c r="C52" s="729"/>
      <c r="D52" s="729"/>
      <c r="E52" s="729"/>
      <c r="F52" s="730">
        <f>SUM(F41:F51)</f>
        <v>3471.82</v>
      </c>
      <c r="G52" s="730"/>
      <c r="H52" s="730">
        <f>SUM(H41:H51)</f>
        <v>3200.8900000000003</v>
      </c>
      <c r="I52" s="730"/>
      <c r="J52" s="730">
        <f>SUM(J41:J51)</f>
        <v>0</v>
      </c>
      <c r="K52" s="730"/>
      <c r="L52" s="730">
        <f>SUM(L41:L51)</f>
        <v>1408.89</v>
      </c>
      <c r="M52" s="730"/>
      <c r="N52" s="730">
        <f>SUM(N41:N51)</f>
        <v>2062.9300000000003</v>
      </c>
      <c r="O52" s="730"/>
      <c r="P52" s="730">
        <f>SUM(P41:P51)</f>
        <v>0</v>
      </c>
      <c r="Q52" s="730"/>
      <c r="R52" s="730">
        <f>SUM(R41:R51)</f>
        <v>0</v>
      </c>
      <c r="S52" s="708"/>
      <c r="T52" s="708"/>
      <c r="U52" s="708"/>
      <c r="V52" s="708"/>
      <c r="W52" s="709">
        <f>F52/F78</f>
        <v>0.04816552962392241</v>
      </c>
    </row>
    <row r="53" spans="1:23" s="675" customFormat="1" ht="17.25" customHeight="1">
      <c r="A53" s="744" t="s">
        <v>2396</v>
      </c>
      <c r="B53" s="744"/>
      <c r="C53" s="744"/>
      <c r="D53" s="744"/>
      <c r="E53" s="744"/>
      <c r="F53" s="744"/>
      <c r="G53" s="744"/>
      <c r="H53" s="744"/>
      <c r="I53" s="744"/>
      <c r="J53" s="744"/>
      <c r="K53" s="744"/>
      <c r="L53" s="744"/>
      <c r="M53" s="744"/>
      <c r="N53" s="744"/>
      <c r="O53" s="744"/>
      <c r="P53" s="744"/>
      <c r="Q53" s="744"/>
      <c r="R53" s="744"/>
      <c r="S53" s="744"/>
      <c r="T53" s="744"/>
      <c r="U53" s="744"/>
      <c r="V53" s="744"/>
      <c r="W53" s="744"/>
    </row>
    <row r="54" spans="1:23" s="686" customFormat="1" ht="34.5" customHeight="1">
      <c r="A54" s="431">
        <v>1</v>
      </c>
      <c r="B54" s="433" t="s">
        <v>2397</v>
      </c>
      <c r="C54" s="656" t="s">
        <v>2365</v>
      </c>
      <c r="D54" s="745">
        <v>587.55</v>
      </c>
      <c r="E54" s="437">
        <v>1</v>
      </c>
      <c r="F54" s="734">
        <f aca="true" t="shared" si="42" ref="F54:F56">D54</f>
        <v>587.55</v>
      </c>
      <c r="G54" s="437">
        <f aca="true" t="shared" si="43" ref="G54:G57">E54</f>
        <v>1</v>
      </c>
      <c r="H54" s="437">
        <f aca="true" t="shared" si="44" ref="H54:H57">F54</f>
        <v>587.55</v>
      </c>
      <c r="I54" s="734"/>
      <c r="J54" s="734"/>
      <c r="K54" s="734"/>
      <c r="L54" s="734"/>
      <c r="M54" s="734">
        <v>1</v>
      </c>
      <c r="N54" s="734">
        <f aca="true" t="shared" si="45" ref="N54:N55">F54</f>
        <v>587.55</v>
      </c>
      <c r="O54" s="734"/>
      <c r="P54" s="734"/>
      <c r="Q54" s="734"/>
      <c r="R54" s="734"/>
      <c r="S54" s="682"/>
      <c r="T54" s="735"/>
      <c r="U54" s="735"/>
      <c r="V54" s="741"/>
      <c r="W54" s="742"/>
    </row>
    <row r="55" spans="1:23" s="686" customFormat="1" ht="33.75" customHeight="1">
      <c r="A55" s="431">
        <v>2</v>
      </c>
      <c r="B55" s="433" t="s">
        <v>2398</v>
      </c>
      <c r="C55" s="656" t="s">
        <v>2365</v>
      </c>
      <c r="D55" s="746">
        <v>600.21</v>
      </c>
      <c r="E55" s="437">
        <v>1</v>
      </c>
      <c r="F55" s="734">
        <f t="shared" si="42"/>
        <v>600.21</v>
      </c>
      <c r="G55" s="437">
        <f t="shared" si="43"/>
        <v>1</v>
      </c>
      <c r="H55" s="437">
        <f t="shared" si="44"/>
        <v>600.21</v>
      </c>
      <c r="I55" s="734"/>
      <c r="J55" s="734"/>
      <c r="K55" s="734"/>
      <c r="L55" s="734"/>
      <c r="M55" s="734">
        <v>1</v>
      </c>
      <c r="N55" s="734">
        <f t="shared" si="45"/>
        <v>600.21</v>
      </c>
      <c r="O55" s="734"/>
      <c r="P55" s="734"/>
      <c r="Q55" s="734"/>
      <c r="R55" s="734"/>
      <c r="S55" s="682"/>
      <c r="T55" s="735"/>
      <c r="U55" s="735"/>
      <c r="V55" s="741"/>
      <c r="W55" s="742"/>
    </row>
    <row r="56" spans="1:23" s="686" customFormat="1" ht="51" customHeight="1">
      <c r="A56" s="431">
        <v>3</v>
      </c>
      <c r="B56" s="747" t="s">
        <v>2399</v>
      </c>
      <c r="C56" s="656" t="s">
        <v>2363</v>
      </c>
      <c r="D56" s="699">
        <v>18</v>
      </c>
      <c r="E56" s="437">
        <v>1</v>
      </c>
      <c r="F56" s="437">
        <f t="shared" si="42"/>
        <v>18</v>
      </c>
      <c r="G56" s="437">
        <f t="shared" si="43"/>
        <v>1</v>
      </c>
      <c r="H56" s="437">
        <f t="shared" si="44"/>
        <v>18</v>
      </c>
      <c r="I56" s="734"/>
      <c r="J56" s="734"/>
      <c r="K56" s="734">
        <f>G56</f>
        <v>1</v>
      </c>
      <c r="L56" s="734">
        <f aca="true" t="shared" si="46" ref="L56:L60">F56</f>
        <v>18</v>
      </c>
      <c r="M56" s="734"/>
      <c r="N56" s="734"/>
      <c r="O56" s="734"/>
      <c r="P56" s="734"/>
      <c r="Q56" s="734"/>
      <c r="R56" s="734"/>
      <c r="S56" s="682"/>
      <c r="T56" s="735"/>
      <c r="U56" s="735"/>
      <c r="V56" s="741"/>
      <c r="W56" s="742"/>
    </row>
    <row r="57" spans="1:23" s="686" customFormat="1" ht="50.25" customHeight="1">
      <c r="A57" s="431">
        <v>4</v>
      </c>
      <c r="B57" s="747" t="s">
        <v>2400</v>
      </c>
      <c r="C57" s="656" t="s">
        <v>2363</v>
      </c>
      <c r="D57" s="748">
        <v>241.53</v>
      </c>
      <c r="E57" s="437">
        <v>3</v>
      </c>
      <c r="F57" s="437">
        <f>D57*E57</f>
        <v>724.59</v>
      </c>
      <c r="G57" s="437">
        <f t="shared" si="43"/>
        <v>3</v>
      </c>
      <c r="H57" s="437">
        <f t="shared" si="44"/>
        <v>724.59</v>
      </c>
      <c r="I57" s="734"/>
      <c r="J57" s="734"/>
      <c r="K57" s="734">
        <f aca="true" t="shared" si="47" ref="K57:K59">E57</f>
        <v>3</v>
      </c>
      <c r="L57" s="734">
        <f t="shared" si="46"/>
        <v>724.59</v>
      </c>
      <c r="M57" s="734"/>
      <c r="N57" s="734"/>
      <c r="O57" s="734"/>
      <c r="P57" s="734"/>
      <c r="Q57" s="734"/>
      <c r="R57" s="734"/>
      <c r="S57" s="682"/>
      <c r="T57" s="735"/>
      <c r="U57" s="735"/>
      <c r="V57" s="741"/>
      <c r="W57" s="742"/>
    </row>
    <row r="58" spans="1:23" s="686" customFormat="1" ht="19.5" customHeight="1">
      <c r="A58" s="431">
        <v>5</v>
      </c>
      <c r="B58" s="433" t="s">
        <v>2401</v>
      </c>
      <c r="C58" s="656" t="s">
        <v>2363</v>
      </c>
      <c r="D58" s="746">
        <v>43.68</v>
      </c>
      <c r="E58" s="437">
        <v>1</v>
      </c>
      <c r="F58" s="734">
        <f aca="true" t="shared" si="48" ref="F58:F60">D58</f>
        <v>43.68</v>
      </c>
      <c r="G58" s="437"/>
      <c r="H58" s="437"/>
      <c r="I58" s="734"/>
      <c r="J58" s="734"/>
      <c r="K58" s="734">
        <f t="shared" si="47"/>
        <v>1</v>
      </c>
      <c r="L58" s="734">
        <f t="shared" si="46"/>
        <v>43.68</v>
      </c>
      <c r="M58" s="734"/>
      <c r="N58" s="734"/>
      <c r="O58" s="734"/>
      <c r="P58" s="734"/>
      <c r="Q58" s="734"/>
      <c r="R58" s="734"/>
      <c r="S58" s="682"/>
      <c r="T58" s="735"/>
      <c r="U58" s="735"/>
      <c r="V58" s="741"/>
      <c r="W58" s="742"/>
    </row>
    <row r="59" spans="1:23" s="686" customFormat="1" ht="19.5" customHeight="1">
      <c r="A59" s="431" t="s">
        <v>2375</v>
      </c>
      <c r="B59" s="433" t="s">
        <v>2402</v>
      </c>
      <c r="C59" s="656" t="s">
        <v>2363</v>
      </c>
      <c r="D59" s="746">
        <v>33.6</v>
      </c>
      <c r="E59" s="437">
        <v>1</v>
      </c>
      <c r="F59" s="734">
        <f t="shared" si="48"/>
        <v>33.6</v>
      </c>
      <c r="G59" s="437"/>
      <c r="H59" s="437"/>
      <c r="I59" s="734"/>
      <c r="J59" s="734"/>
      <c r="K59" s="734">
        <f t="shared" si="47"/>
        <v>1</v>
      </c>
      <c r="L59" s="734">
        <f t="shared" si="46"/>
        <v>33.6</v>
      </c>
      <c r="M59" s="734"/>
      <c r="N59" s="734"/>
      <c r="O59" s="734"/>
      <c r="P59" s="734"/>
      <c r="Q59" s="734"/>
      <c r="R59" s="734"/>
      <c r="S59" s="682"/>
      <c r="T59" s="735"/>
      <c r="U59" s="735"/>
      <c r="V59" s="741"/>
      <c r="W59" s="742"/>
    </row>
    <row r="60" spans="1:23" s="686" customFormat="1" ht="19.5" customHeight="1">
      <c r="A60" s="431">
        <v>7</v>
      </c>
      <c r="B60" s="433" t="s">
        <v>2403</v>
      </c>
      <c r="C60" s="656" t="s">
        <v>2363</v>
      </c>
      <c r="D60" s="746">
        <v>17.69</v>
      </c>
      <c r="E60" s="437">
        <v>1</v>
      </c>
      <c r="F60" s="734">
        <f t="shared" si="48"/>
        <v>17.69</v>
      </c>
      <c r="G60" s="437">
        <f>E60</f>
        <v>1</v>
      </c>
      <c r="H60" s="437">
        <f>F60</f>
        <v>17.69</v>
      </c>
      <c r="I60" s="734"/>
      <c r="J60" s="734"/>
      <c r="K60" s="734">
        <v>1</v>
      </c>
      <c r="L60" s="734">
        <f t="shared" si="46"/>
        <v>17.69</v>
      </c>
      <c r="M60" s="734"/>
      <c r="N60" s="734"/>
      <c r="O60" s="734"/>
      <c r="P60" s="734"/>
      <c r="Q60" s="734"/>
      <c r="R60" s="734"/>
      <c r="S60" s="682"/>
      <c r="T60" s="735"/>
      <c r="U60" s="735"/>
      <c r="V60" s="741"/>
      <c r="W60" s="742"/>
    </row>
    <row r="61" spans="1:23" s="675" customFormat="1" ht="18.75" customHeight="1">
      <c r="A61" s="706" t="s">
        <v>2404</v>
      </c>
      <c r="B61" s="706"/>
      <c r="C61" s="706"/>
      <c r="D61" s="706"/>
      <c r="E61" s="706"/>
      <c r="F61" s="749">
        <f>SUM(F54:F60)</f>
        <v>2025.32</v>
      </c>
      <c r="G61" s="749"/>
      <c r="H61" s="749">
        <f>SUM(H54:H60)</f>
        <v>1948.04</v>
      </c>
      <c r="I61" s="749"/>
      <c r="J61" s="749">
        <f>SUM(J54:J60)</f>
        <v>0</v>
      </c>
      <c r="K61" s="730"/>
      <c r="L61" s="749">
        <f>SUM(L54:L60)</f>
        <v>837.5600000000001</v>
      </c>
      <c r="M61" s="730"/>
      <c r="N61" s="749">
        <f>SUM(N54:N60)</f>
        <v>1187.76</v>
      </c>
      <c r="O61" s="730"/>
      <c r="P61" s="749">
        <f>SUM(P54:P56)</f>
        <v>0</v>
      </c>
      <c r="Q61" s="730"/>
      <c r="R61" s="749">
        <f>SUM(R54:R56)</f>
        <v>0</v>
      </c>
      <c r="S61" s="708"/>
      <c r="T61" s="708"/>
      <c r="U61" s="708"/>
      <c r="V61" s="708"/>
      <c r="W61" s="709">
        <f>F61/F78</f>
        <v>0.028097830664585873</v>
      </c>
    </row>
    <row r="62" spans="1:23" s="675" customFormat="1" ht="17.25" customHeight="1">
      <c r="A62" s="674" t="s">
        <v>2405</v>
      </c>
      <c r="B62" s="674"/>
      <c r="C62" s="674"/>
      <c r="D62" s="674"/>
      <c r="E62" s="674"/>
      <c r="F62" s="674"/>
      <c r="G62" s="674"/>
      <c r="H62" s="674"/>
      <c r="I62" s="674"/>
      <c r="J62" s="674"/>
      <c r="K62" s="674"/>
      <c r="L62" s="674"/>
      <c r="M62" s="674"/>
      <c r="N62" s="674"/>
      <c r="O62" s="674"/>
      <c r="P62" s="674"/>
      <c r="Q62" s="674"/>
      <c r="R62" s="674"/>
      <c r="S62" s="674"/>
      <c r="T62" s="674"/>
      <c r="U62" s="674"/>
      <c r="V62" s="674"/>
      <c r="W62" s="674"/>
    </row>
    <row r="63" spans="1:23" s="443" customFormat="1" ht="18.75" customHeight="1">
      <c r="A63" s="431">
        <v>1</v>
      </c>
      <c r="B63" s="433" t="s">
        <v>1747</v>
      </c>
      <c r="C63" s="656" t="s">
        <v>2363</v>
      </c>
      <c r="D63" s="434">
        <v>850</v>
      </c>
      <c r="E63" s="435">
        <v>2</v>
      </c>
      <c r="F63" s="436">
        <f aca="true" t="shared" si="49" ref="F63:F65">D63*E63</f>
        <v>1700</v>
      </c>
      <c r="G63" s="437">
        <f aca="true" t="shared" si="50" ref="G63:G65">E63</f>
        <v>2</v>
      </c>
      <c r="H63" s="437">
        <f aca="true" t="shared" si="51" ref="H63:H65">F63</f>
        <v>1700</v>
      </c>
      <c r="I63" s="436"/>
      <c r="J63" s="436"/>
      <c r="K63" s="734">
        <v>2</v>
      </c>
      <c r="L63" s="734">
        <f>F63</f>
        <v>1700</v>
      </c>
      <c r="M63" s="734"/>
      <c r="N63" s="734"/>
      <c r="O63" s="734"/>
      <c r="P63" s="734"/>
      <c r="Q63" s="734"/>
      <c r="R63" s="734"/>
      <c r="S63" s="682"/>
      <c r="T63" s="750"/>
      <c r="U63" s="750"/>
      <c r="V63" s="741"/>
      <c r="W63" s="751"/>
    </row>
    <row r="64" spans="1:23" s="443" customFormat="1" ht="18.75" customHeight="1">
      <c r="A64" s="431">
        <v>2</v>
      </c>
      <c r="B64" s="433" t="s">
        <v>1748</v>
      </c>
      <c r="C64" s="656" t="s">
        <v>2363</v>
      </c>
      <c r="D64" s="434">
        <f>278.5/1.2</f>
        <v>232.08333333333334</v>
      </c>
      <c r="E64" s="435">
        <v>3</v>
      </c>
      <c r="F64" s="436">
        <f t="shared" si="49"/>
        <v>696.25</v>
      </c>
      <c r="G64" s="437">
        <f t="shared" si="50"/>
        <v>3</v>
      </c>
      <c r="H64" s="437">
        <f t="shared" si="51"/>
        <v>696.25</v>
      </c>
      <c r="I64" s="436"/>
      <c r="J64" s="436"/>
      <c r="K64" s="734"/>
      <c r="L64" s="734"/>
      <c r="M64" s="734"/>
      <c r="N64" s="734"/>
      <c r="O64" s="734">
        <v>3</v>
      </c>
      <c r="P64" s="734">
        <f>F64</f>
        <v>696.25</v>
      </c>
      <c r="Q64" s="734"/>
      <c r="R64" s="734"/>
      <c r="S64" s="682"/>
      <c r="T64" s="750"/>
      <c r="U64" s="750"/>
      <c r="V64" s="741"/>
      <c r="W64" s="751"/>
    </row>
    <row r="65" spans="1:23" s="443" customFormat="1" ht="19.5" customHeight="1">
      <c r="A65" s="431">
        <v>3</v>
      </c>
      <c r="B65" s="444" t="s">
        <v>1749</v>
      </c>
      <c r="C65" s="656" t="s">
        <v>2363</v>
      </c>
      <c r="D65" s="434">
        <f>2980/1.2</f>
        <v>2483.3333333333335</v>
      </c>
      <c r="E65" s="435">
        <v>1</v>
      </c>
      <c r="F65" s="436">
        <f t="shared" si="49"/>
        <v>2483.3333333333335</v>
      </c>
      <c r="G65" s="437">
        <f t="shared" si="50"/>
        <v>1</v>
      </c>
      <c r="H65" s="437">
        <f t="shared" si="51"/>
        <v>2483.3333333333335</v>
      </c>
      <c r="I65" s="436"/>
      <c r="J65" s="436"/>
      <c r="K65" s="734"/>
      <c r="L65" s="734"/>
      <c r="M65" s="734"/>
      <c r="N65" s="734"/>
      <c r="O65" s="734"/>
      <c r="P65" s="734"/>
      <c r="Q65" s="734">
        <v>1</v>
      </c>
      <c r="R65" s="734">
        <f>F65</f>
        <v>2483.3333333333335</v>
      </c>
      <c r="S65" s="682"/>
      <c r="T65" s="750"/>
      <c r="U65" s="750"/>
      <c r="V65" s="741"/>
      <c r="W65" s="751"/>
    </row>
    <row r="66" spans="1:23" s="675" customFormat="1" ht="15.75" customHeight="1">
      <c r="A66" s="729" t="s">
        <v>2406</v>
      </c>
      <c r="B66" s="729"/>
      <c r="C66" s="729"/>
      <c r="D66" s="729"/>
      <c r="E66" s="729"/>
      <c r="F66" s="752">
        <f>SUM(F63:F65)</f>
        <v>4879.583333333334</v>
      </c>
      <c r="G66" s="752"/>
      <c r="H66" s="752">
        <f>SUM(H63:H65)</f>
        <v>4879.583333333334</v>
      </c>
      <c r="I66" s="752"/>
      <c r="J66" s="752">
        <f>SUM(J63:J65)</f>
        <v>0</v>
      </c>
      <c r="K66" s="752"/>
      <c r="L66" s="752">
        <f>SUM(L63:L65)</f>
        <v>1700</v>
      </c>
      <c r="M66" s="707"/>
      <c r="N66" s="752">
        <f>SUM(N63:N65)</f>
        <v>0</v>
      </c>
      <c r="O66" s="707"/>
      <c r="P66" s="752">
        <f>SUM(P63:P65)</f>
        <v>696.25</v>
      </c>
      <c r="Q66" s="707"/>
      <c r="R66" s="752">
        <f>SUM(R63:R65)</f>
        <v>2483.3333333333335</v>
      </c>
      <c r="S66" s="708"/>
      <c r="T66" s="708"/>
      <c r="U66" s="708"/>
      <c r="V66" s="708"/>
      <c r="W66" s="709">
        <f>F66/F78</f>
        <v>0.06769582397533995</v>
      </c>
    </row>
    <row r="67" spans="1:23" s="675" customFormat="1" ht="15.75" customHeight="1">
      <c r="A67" s="674" t="s">
        <v>2407</v>
      </c>
      <c r="B67" s="674"/>
      <c r="C67" s="674"/>
      <c r="D67" s="674"/>
      <c r="E67" s="674"/>
      <c r="F67" s="674"/>
      <c r="G67" s="674"/>
      <c r="H67" s="674"/>
      <c r="I67" s="674"/>
      <c r="J67" s="674"/>
      <c r="K67" s="674"/>
      <c r="L67" s="674"/>
      <c r="M67" s="674"/>
      <c r="N67" s="674"/>
      <c r="O67" s="674"/>
      <c r="P67" s="674"/>
      <c r="Q67" s="674"/>
      <c r="R67" s="674"/>
      <c r="S67" s="674"/>
      <c r="T67" s="674"/>
      <c r="U67" s="674"/>
      <c r="V67" s="674"/>
      <c r="W67" s="674"/>
    </row>
    <row r="68" spans="1:23" s="686" customFormat="1" ht="19.5" customHeight="1">
      <c r="A68" s="750">
        <v>1</v>
      </c>
      <c r="B68" s="662" t="s">
        <v>2328</v>
      </c>
      <c r="C68" s="676" t="s">
        <v>2363</v>
      </c>
      <c r="D68" s="753">
        <v>80</v>
      </c>
      <c r="E68" s="436">
        <v>1</v>
      </c>
      <c r="F68" s="436">
        <f>D68*E68</f>
        <v>80</v>
      </c>
      <c r="G68" s="437">
        <f aca="true" t="shared" si="52" ref="G68:G75">E68</f>
        <v>1</v>
      </c>
      <c r="H68" s="437">
        <f aca="true" t="shared" si="53" ref="H68:H75">F68</f>
        <v>80</v>
      </c>
      <c r="I68" s="436"/>
      <c r="J68" s="436"/>
      <c r="K68" s="734"/>
      <c r="L68" s="734"/>
      <c r="M68" s="734">
        <v>1</v>
      </c>
      <c r="N68" s="734">
        <v>80</v>
      </c>
      <c r="O68" s="734"/>
      <c r="P68" s="734"/>
      <c r="Q68" s="734"/>
      <c r="R68" s="734"/>
      <c r="S68" s="682"/>
      <c r="T68" s="735"/>
      <c r="U68" s="750"/>
      <c r="V68" s="741"/>
      <c r="W68" s="751"/>
    </row>
    <row r="69" spans="1:23" s="686" customFormat="1" ht="34.5" customHeight="1">
      <c r="A69" s="750">
        <v>2</v>
      </c>
      <c r="B69" s="664" t="s">
        <v>2329</v>
      </c>
      <c r="C69" s="676" t="s">
        <v>2363</v>
      </c>
      <c r="D69" s="753">
        <v>19.9</v>
      </c>
      <c r="E69" s="437">
        <v>1</v>
      </c>
      <c r="F69" s="437">
        <f aca="true" t="shared" si="54" ref="F69:F70">E69*D69</f>
        <v>19.9</v>
      </c>
      <c r="G69" s="437">
        <f t="shared" si="52"/>
        <v>1</v>
      </c>
      <c r="H69" s="437">
        <f t="shared" si="53"/>
        <v>19.9</v>
      </c>
      <c r="I69" s="437"/>
      <c r="J69" s="437"/>
      <c r="K69" s="437">
        <v>1</v>
      </c>
      <c r="L69" s="437">
        <f>F69</f>
        <v>19.9</v>
      </c>
      <c r="M69" s="734"/>
      <c r="N69" s="734"/>
      <c r="O69" s="734"/>
      <c r="P69" s="734"/>
      <c r="Q69" s="734"/>
      <c r="R69" s="734"/>
      <c r="S69" s="682"/>
      <c r="T69" s="735"/>
      <c r="U69" s="750"/>
      <c r="V69" s="741"/>
      <c r="W69" s="751"/>
    </row>
    <row r="70" spans="1:23" s="686" customFormat="1" ht="17.25" customHeight="1">
      <c r="A70" s="750">
        <v>3</v>
      </c>
      <c r="B70" s="666" t="s">
        <v>2330</v>
      </c>
      <c r="C70" s="676" t="s">
        <v>2363</v>
      </c>
      <c r="D70" s="753">
        <v>18.4</v>
      </c>
      <c r="E70" s="437">
        <v>2</v>
      </c>
      <c r="F70" s="437">
        <f t="shared" si="54"/>
        <v>36.8</v>
      </c>
      <c r="G70" s="437">
        <f t="shared" si="52"/>
        <v>2</v>
      </c>
      <c r="H70" s="437">
        <f t="shared" si="53"/>
        <v>36.8</v>
      </c>
      <c r="I70" s="437"/>
      <c r="J70" s="437"/>
      <c r="K70" s="734">
        <v>1</v>
      </c>
      <c r="L70" s="734">
        <v>18.4</v>
      </c>
      <c r="M70" s="734"/>
      <c r="N70" s="734"/>
      <c r="O70" s="734"/>
      <c r="P70" s="734"/>
      <c r="Q70" s="734">
        <v>1</v>
      </c>
      <c r="R70" s="734">
        <v>18.4</v>
      </c>
      <c r="S70" s="682"/>
      <c r="T70" s="735"/>
      <c r="U70" s="750"/>
      <c r="V70" s="741"/>
      <c r="W70" s="751"/>
    </row>
    <row r="71" spans="1:23" s="686" customFormat="1" ht="17.25" customHeight="1">
      <c r="A71" s="750">
        <v>4</v>
      </c>
      <c r="B71" s="667" t="s">
        <v>2331</v>
      </c>
      <c r="C71" s="676" t="s">
        <v>2363</v>
      </c>
      <c r="D71" s="753">
        <v>41</v>
      </c>
      <c r="E71" s="437">
        <v>1</v>
      </c>
      <c r="F71" s="437">
        <f aca="true" t="shared" si="55" ref="F71:F75">D71*E71</f>
        <v>41</v>
      </c>
      <c r="G71" s="437">
        <f t="shared" si="52"/>
        <v>1</v>
      </c>
      <c r="H71" s="437">
        <f t="shared" si="53"/>
        <v>41</v>
      </c>
      <c r="I71" s="437"/>
      <c r="J71" s="437"/>
      <c r="K71" s="734"/>
      <c r="L71" s="734"/>
      <c r="M71" s="734">
        <v>1</v>
      </c>
      <c r="N71" s="734">
        <v>41</v>
      </c>
      <c r="O71" s="734"/>
      <c r="P71" s="734"/>
      <c r="Q71" s="734"/>
      <c r="R71" s="734"/>
      <c r="S71" s="682"/>
      <c r="T71" s="735"/>
      <c r="U71" s="750"/>
      <c r="V71" s="741"/>
      <c r="W71" s="751"/>
    </row>
    <row r="72" spans="1:23" s="686" customFormat="1" ht="17.25" customHeight="1">
      <c r="A72" s="750">
        <v>5</v>
      </c>
      <c r="B72" s="667" t="s">
        <v>2332</v>
      </c>
      <c r="C72" s="676" t="s">
        <v>2363</v>
      </c>
      <c r="D72" s="753">
        <v>25.2</v>
      </c>
      <c r="E72" s="437">
        <v>1</v>
      </c>
      <c r="F72" s="437">
        <f t="shared" si="55"/>
        <v>25.2</v>
      </c>
      <c r="G72" s="437">
        <f t="shared" si="52"/>
        <v>1</v>
      </c>
      <c r="H72" s="437">
        <f t="shared" si="53"/>
        <v>25.2</v>
      </c>
      <c r="I72" s="437"/>
      <c r="J72" s="437"/>
      <c r="K72" s="734"/>
      <c r="L72" s="734"/>
      <c r="M72" s="734">
        <v>1</v>
      </c>
      <c r="N72" s="734">
        <v>25.2</v>
      </c>
      <c r="O72" s="734"/>
      <c r="P72" s="734"/>
      <c r="Q72" s="734"/>
      <c r="R72" s="734"/>
      <c r="S72" s="682"/>
      <c r="T72" s="735"/>
      <c r="U72" s="750"/>
      <c r="V72" s="741"/>
      <c r="W72" s="751"/>
    </row>
    <row r="73" spans="1:23" s="686" customFormat="1" ht="17.25" customHeight="1">
      <c r="A73" s="750" t="s">
        <v>2375</v>
      </c>
      <c r="B73" s="667" t="s">
        <v>2408</v>
      </c>
      <c r="C73" s="676" t="s">
        <v>2363</v>
      </c>
      <c r="D73" s="753">
        <v>52.5</v>
      </c>
      <c r="E73" s="437">
        <v>1</v>
      </c>
      <c r="F73" s="437">
        <f t="shared" si="55"/>
        <v>52.5</v>
      </c>
      <c r="G73" s="437">
        <f t="shared" si="52"/>
        <v>1</v>
      </c>
      <c r="H73" s="437">
        <f t="shared" si="53"/>
        <v>52.5</v>
      </c>
      <c r="I73" s="437"/>
      <c r="J73" s="437"/>
      <c r="K73" s="734"/>
      <c r="L73" s="734"/>
      <c r="M73" s="734">
        <v>1</v>
      </c>
      <c r="N73" s="734">
        <v>52.5</v>
      </c>
      <c r="O73" s="734"/>
      <c r="P73" s="734"/>
      <c r="Q73" s="734"/>
      <c r="R73" s="734"/>
      <c r="S73" s="682"/>
      <c r="T73" s="735"/>
      <c r="U73" s="750"/>
      <c r="V73" s="741"/>
      <c r="W73" s="751"/>
    </row>
    <row r="74" spans="1:23" s="686" customFormat="1" ht="35.25" customHeight="1">
      <c r="A74" s="750">
        <v>7</v>
      </c>
      <c r="B74" s="668" t="s">
        <v>2334</v>
      </c>
      <c r="C74" s="754" t="s">
        <v>2363</v>
      </c>
      <c r="D74" s="755">
        <v>4.67</v>
      </c>
      <c r="E74" s="756">
        <v>32</v>
      </c>
      <c r="F74" s="437">
        <f t="shared" si="55"/>
        <v>149.44</v>
      </c>
      <c r="G74" s="437">
        <f t="shared" si="52"/>
        <v>32</v>
      </c>
      <c r="H74" s="437">
        <f t="shared" si="53"/>
        <v>149.44</v>
      </c>
      <c r="I74" s="437"/>
      <c r="J74" s="437"/>
      <c r="K74" s="757">
        <f aca="true" t="shared" si="56" ref="K74:K75">E74/4</f>
        <v>8</v>
      </c>
      <c r="L74" s="680">
        <f aca="true" t="shared" si="57" ref="L74:L75">F74/4</f>
        <v>37.36</v>
      </c>
      <c r="M74" s="757">
        <f aca="true" t="shared" si="58" ref="M74:M75">K74</f>
        <v>8</v>
      </c>
      <c r="N74" s="681">
        <f aca="true" t="shared" si="59" ref="N74:N75">L74</f>
        <v>37.36</v>
      </c>
      <c r="O74" s="757">
        <f aca="true" t="shared" si="60" ref="O74:O75">M74</f>
        <v>8</v>
      </c>
      <c r="P74" s="681">
        <f aca="true" t="shared" si="61" ref="P74:P75">N74</f>
        <v>37.36</v>
      </c>
      <c r="Q74" s="757">
        <f aca="true" t="shared" si="62" ref="Q74:Q75">O74</f>
        <v>8</v>
      </c>
      <c r="R74" s="681">
        <f aca="true" t="shared" si="63" ref="R74:R75">P74</f>
        <v>37.36</v>
      </c>
      <c r="S74" s="682"/>
      <c r="T74" s="735"/>
      <c r="U74" s="750"/>
      <c r="V74" s="741"/>
      <c r="W74" s="751"/>
    </row>
    <row r="75" spans="1:23" s="686" customFormat="1" ht="19.5" customHeight="1">
      <c r="A75" s="750">
        <v>8</v>
      </c>
      <c r="B75" s="669" t="s">
        <v>2335</v>
      </c>
      <c r="C75" s="754" t="s">
        <v>2363</v>
      </c>
      <c r="D75" s="755">
        <v>3.76</v>
      </c>
      <c r="E75" s="756">
        <v>20</v>
      </c>
      <c r="F75" s="437">
        <f t="shared" si="55"/>
        <v>75.19999999999999</v>
      </c>
      <c r="G75" s="437">
        <f t="shared" si="52"/>
        <v>20</v>
      </c>
      <c r="H75" s="437">
        <f t="shared" si="53"/>
        <v>75.19999999999999</v>
      </c>
      <c r="I75" s="437"/>
      <c r="J75" s="437"/>
      <c r="K75" s="757">
        <f t="shared" si="56"/>
        <v>5</v>
      </c>
      <c r="L75" s="680">
        <f t="shared" si="57"/>
        <v>18.799999999999997</v>
      </c>
      <c r="M75" s="757">
        <f t="shared" si="58"/>
        <v>5</v>
      </c>
      <c r="N75" s="681">
        <f t="shared" si="59"/>
        <v>18.799999999999997</v>
      </c>
      <c r="O75" s="757">
        <f t="shared" si="60"/>
        <v>5</v>
      </c>
      <c r="P75" s="681">
        <f t="shared" si="61"/>
        <v>18.799999999999997</v>
      </c>
      <c r="Q75" s="757">
        <f t="shared" si="62"/>
        <v>5</v>
      </c>
      <c r="R75" s="681">
        <f t="shared" si="63"/>
        <v>18.799999999999997</v>
      </c>
      <c r="S75" s="682"/>
      <c r="T75" s="735"/>
      <c r="U75" s="750"/>
      <c r="V75" s="741"/>
      <c r="W75" s="751"/>
    </row>
    <row r="76" spans="1:23" s="686" customFormat="1" ht="50.25" customHeight="1">
      <c r="A76" s="750">
        <v>9</v>
      </c>
      <c r="B76" s="669" t="s">
        <v>2336</v>
      </c>
      <c r="C76" s="678" t="s">
        <v>2365</v>
      </c>
      <c r="D76" s="755">
        <v>1000</v>
      </c>
      <c r="E76" s="756">
        <v>1</v>
      </c>
      <c r="F76" s="437">
        <v>1000</v>
      </c>
      <c r="G76" s="437"/>
      <c r="H76" s="437"/>
      <c r="I76" s="437"/>
      <c r="J76" s="437"/>
      <c r="K76" s="757"/>
      <c r="L76" s="680"/>
      <c r="M76" s="757"/>
      <c r="N76" s="681">
        <v>500</v>
      </c>
      <c r="O76" s="757"/>
      <c r="P76" s="681">
        <v>500</v>
      </c>
      <c r="Q76" s="757"/>
      <c r="R76" s="681"/>
      <c r="S76" s="682"/>
      <c r="T76" s="735"/>
      <c r="U76" s="750"/>
      <c r="V76" s="741"/>
      <c r="W76" s="751"/>
    </row>
    <row r="77" spans="1:23" s="675" customFormat="1" ht="18.75" customHeight="1">
      <c r="A77" s="706" t="s">
        <v>2409</v>
      </c>
      <c r="B77" s="706"/>
      <c r="C77" s="706"/>
      <c r="D77" s="706"/>
      <c r="E77" s="706"/>
      <c r="F77" s="752">
        <f>SUM(F68:F76)</f>
        <v>1480.04</v>
      </c>
      <c r="G77" s="752"/>
      <c r="H77" s="752">
        <f>SUM(H68:H75)</f>
        <v>480.03999999999996</v>
      </c>
      <c r="I77" s="752"/>
      <c r="J77" s="752">
        <f>SUM(J68:J75)</f>
        <v>0</v>
      </c>
      <c r="K77" s="707"/>
      <c r="L77" s="752">
        <f>SUM(L68:L76)</f>
        <v>94.46</v>
      </c>
      <c r="M77" s="752"/>
      <c r="N77" s="752">
        <f>SUM(N68:N76)</f>
        <v>754.86</v>
      </c>
      <c r="O77" s="707"/>
      <c r="P77" s="752">
        <f>SUM(P68:P76)</f>
        <v>556.16</v>
      </c>
      <c r="Q77" s="707"/>
      <c r="R77" s="752">
        <f>SUM(R68:R76)</f>
        <v>74.56</v>
      </c>
      <c r="S77" s="708"/>
      <c r="T77" s="708"/>
      <c r="U77" s="750"/>
      <c r="V77" s="708"/>
      <c r="W77" s="709">
        <f>F77/F78</f>
        <v>0.020533008757536428</v>
      </c>
    </row>
    <row r="78" spans="1:23" s="675" customFormat="1" ht="18.75" customHeight="1">
      <c r="A78" s="729" t="s">
        <v>2410</v>
      </c>
      <c r="B78" s="729"/>
      <c r="C78" s="729"/>
      <c r="D78" s="729"/>
      <c r="E78" s="729"/>
      <c r="F78" s="758">
        <f>F77+F66+F61+F52+F39+F34+F26</f>
        <v>72081.00953333333</v>
      </c>
      <c r="G78" s="758"/>
      <c r="H78" s="758">
        <f>H77+H66+H61+H52+H39+H34+H26</f>
        <v>65134.36440333332</v>
      </c>
      <c r="I78" s="758"/>
      <c r="J78" s="758">
        <f>J77+J66+J61+J52+J39+J34+J26</f>
        <v>1248</v>
      </c>
      <c r="K78" s="707"/>
      <c r="L78" s="752">
        <f>L77+L66+L61+L52+L39+L34+L26</f>
        <v>19750.091819999998</v>
      </c>
      <c r="M78" s="707"/>
      <c r="N78" s="752">
        <f>N77+N66+N61+N52+N39+N34+N26</f>
        <v>18460.00468</v>
      </c>
      <c r="O78" s="707"/>
      <c r="P78" s="752">
        <f>P77+P66+P61+P52+P39+P34+P26</f>
        <v>14649.30735</v>
      </c>
      <c r="Q78" s="707"/>
      <c r="R78" s="752">
        <f>R77+R66+R61+R52+R39+R34+R26</f>
        <v>18310.230683333335</v>
      </c>
      <c r="S78" s="708"/>
      <c r="T78" s="708"/>
      <c r="U78" s="708"/>
      <c r="V78" s="708"/>
      <c r="W78" s="759">
        <f>W77+W66+W61+W52+W39+W34+W26</f>
        <v>0.9999999999999999</v>
      </c>
    </row>
    <row r="79" ht="15" customHeight="1">
      <c r="F79" s="760"/>
    </row>
    <row r="80" ht="15" customHeight="1">
      <c r="F80" s="761"/>
    </row>
    <row r="81" spans="1:24" s="768" customFormat="1" ht="15.75" customHeight="1">
      <c r="A81" s="762"/>
      <c r="B81" s="763" t="s">
        <v>119</v>
      </c>
      <c r="C81" s="764"/>
      <c r="D81" s="764"/>
      <c r="E81" s="764"/>
      <c r="F81" s="765"/>
      <c r="G81" s="764"/>
      <c r="H81" s="764"/>
      <c r="I81" s="764"/>
      <c r="J81" s="764"/>
      <c r="K81" s="764"/>
      <c r="L81" s="764"/>
      <c r="M81" s="766" t="s">
        <v>74</v>
      </c>
      <c r="N81" s="766"/>
      <c r="O81" s="766"/>
      <c r="P81" s="764"/>
      <c r="Q81" s="764"/>
      <c r="R81" s="767"/>
      <c r="S81" s="767"/>
      <c r="T81" s="767"/>
      <c r="U81" s="767"/>
      <c r="V81" s="767"/>
      <c r="W81" s="767"/>
      <c r="X81" s="767"/>
    </row>
    <row r="82" spans="1:24" s="768" customFormat="1" ht="15.75" customHeight="1">
      <c r="A82" s="769"/>
      <c r="B82" s="770" t="s">
        <v>120</v>
      </c>
      <c r="C82" s="764"/>
      <c r="D82" s="764"/>
      <c r="E82" s="764"/>
      <c r="F82" s="764"/>
      <c r="G82" s="764"/>
      <c r="H82" s="764"/>
      <c r="I82" s="764"/>
      <c r="J82" s="764"/>
      <c r="K82" s="764"/>
      <c r="L82" s="764"/>
      <c r="M82" s="771"/>
      <c r="N82" s="771" t="s">
        <v>77</v>
      </c>
      <c r="O82" s="771"/>
      <c r="P82" s="764"/>
      <c r="Q82" s="764"/>
      <c r="R82" s="767"/>
      <c r="S82" s="767"/>
      <c r="T82" s="767"/>
      <c r="U82" s="767"/>
      <c r="V82" s="767"/>
      <c r="W82" s="767"/>
      <c r="X82" s="767"/>
    </row>
    <row r="83" spans="1:24" s="768" customFormat="1" ht="14.25" customHeight="1">
      <c r="A83" s="764"/>
      <c r="B83" s="770"/>
      <c r="C83" s="764"/>
      <c r="D83" s="764"/>
      <c r="E83" s="764"/>
      <c r="F83" s="764"/>
      <c r="G83" s="764"/>
      <c r="H83" s="764"/>
      <c r="I83" s="764"/>
      <c r="J83" s="764"/>
      <c r="K83" s="764"/>
      <c r="L83" s="764"/>
      <c r="M83" s="764"/>
      <c r="N83" s="764"/>
      <c r="O83" s="764"/>
      <c r="P83" s="764"/>
      <c r="Q83" s="764"/>
      <c r="R83" s="764"/>
      <c r="S83" s="767"/>
      <c r="T83" s="767"/>
      <c r="U83" s="767"/>
      <c r="V83" s="767"/>
      <c r="W83" s="767"/>
      <c r="X83" s="767"/>
    </row>
    <row r="84" spans="1:24" s="768" customFormat="1" ht="15.75" customHeight="1">
      <c r="A84" s="764"/>
      <c r="B84" s="772" t="s">
        <v>121</v>
      </c>
      <c r="C84" s="764"/>
      <c r="D84" s="767"/>
      <c r="E84" s="773"/>
      <c r="F84" s="774" t="s">
        <v>2411</v>
      </c>
      <c r="G84" s="774"/>
      <c r="H84" s="774"/>
      <c r="I84" s="774"/>
      <c r="J84" s="774"/>
      <c r="K84" s="774"/>
      <c r="L84" s="764"/>
      <c r="M84" s="764"/>
      <c r="N84" s="764"/>
      <c r="O84" s="764"/>
      <c r="P84" s="764"/>
      <c r="Q84" s="764"/>
      <c r="R84" s="764"/>
      <c r="S84" s="767"/>
      <c r="T84" s="767"/>
      <c r="U84" s="767"/>
      <c r="V84" s="767"/>
      <c r="W84" s="767"/>
      <c r="X84" s="767"/>
    </row>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8">
    <mergeCell ref="A1:W1"/>
    <mergeCell ref="A2:A4"/>
    <mergeCell ref="B2:B4"/>
    <mergeCell ref="C2:C4"/>
    <mergeCell ref="D2:D4"/>
    <mergeCell ref="E2:F2"/>
    <mergeCell ref="G2:J2"/>
    <mergeCell ref="K2:R2"/>
    <mergeCell ref="S2:S4"/>
    <mergeCell ref="T2:T4"/>
    <mergeCell ref="U2:U4"/>
    <mergeCell ref="V2:V4"/>
    <mergeCell ref="W2:W4"/>
    <mergeCell ref="E3:E4"/>
    <mergeCell ref="F3:F4"/>
    <mergeCell ref="G3:H3"/>
    <mergeCell ref="I3:J3"/>
    <mergeCell ref="K3:L3"/>
    <mergeCell ref="M3:N3"/>
    <mergeCell ref="O3:P3"/>
    <mergeCell ref="Q3:R3"/>
    <mergeCell ref="A6:W6"/>
    <mergeCell ref="A26:E26"/>
    <mergeCell ref="A27:W27"/>
    <mergeCell ref="A34:E34"/>
    <mergeCell ref="A35:W35"/>
    <mergeCell ref="A39:E39"/>
    <mergeCell ref="A40:W40"/>
    <mergeCell ref="A52:E52"/>
    <mergeCell ref="A53:W53"/>
    <mergeCell ref="A61:E61"/>
    <mergeCell ref="A62:W62"/>
    <mergeCell ref="A66:E66"/>
    <mergeCell ref="A67:W67"/>
    <mergeCell ref="A77:E77"/>
    <mergeCell ref="A78:E78"/>
    <mergeCell ref="M81:O81"/>
    <mergeCell ref="F84:K84"/>
  </mergeCells>
  <printOptions/>
  <pageMargins left="0.2701388888888889" right="0.25" top="0.5298611111111111" bottom="0.19027777777777777" header="0.5118055555555555" footer="0.5118055555555555"/>
  <pageSetup horizontalDpi="300" verticalDpi="300" orientation="landscape" paperSize="9" scale="53"/>
</worksheet>
</file>

<file path=xl/worksheets/sheet33.xml><?xml version="1.0" encoding="utf-8"?>
<worksheet xmlns="http://schemas.openxmlformats.org/spreadsheetml/2006/main" xmlns:r="http://schemas.openxmlformats.org/officeDocument/2006/relationships">
  <sheetPr codeName="Лист33"/>
  <dimension ref="A1:K16"/>
  <sheetViews>
    <sheetView zoomScale="85" zoomScaleNormal="85" workbookViewId="0" topLeftCell="A7">
      <selection activeCell="A15" sqref="A15"/>
    </sheetView>
  </sheetViews>
  <sheetFormatPr defaultColWidth="9.140625" defaultRowHeight="12.75"/>
  <cols>
    <col min="1" max="1" width="4.28125" style="775" customWidth="1"/>
    <col min="2" max="2" width="19.57421875" style="775" customWidth="1"/>
    <col min="3" max="3" width="11.140625" style="775" customWidth="1"/>
    <col min="4" max="4" width="16.28125" style="775" customWidth="1"/>
    <col min="5" max="5" width="10.7109375" style="775" customWidth="1"/>
    <col min="6" max="6" width="11.421875" style="775" customWidth="1"/>
    <col min="7" max="7" width="13.8515625" style="775" customWidth="1"/>
    <col min="8" max="8" width="14.00390625" style="775" customWidth="1"/>
    <col min="9" max="9" width="15.00390625" style="775" customWidth="1"/>
    <col min="10" max="10" width="18.00390625" style="775" customWidth="1"/>
    <col min="11" max="11" width="11.421875" style="775" customWidth="1"/>
    <col min="12" max="16384" width="9.140625" style="775" customWidth="1"/>
  </cols>
  <sheetData>
    <row r="1" spans="1:11" s="776" customFormat="1" ht="21" customHeight="1">
      <c r="A1" s="60" t="s">
        <v>2412</v>
      </c>
      <c r="B1" s="60"/>
      <c r="C1" s="60"/>
      <c r="D1" s="60"/>
      <c r="E1" s="60"/>
      <c r="F1" s="60"/>
      <c r="G1" s="60"/>
      <c r="H1" s="60"/>
      <c r="I1" s="60"/>
      <c r="J1" s="60"/>
      <c r="K1" s="60"/>
    </row>
    <row r="2" spans="1:11" s="776" customFormat="1" ht="15" customHeight="1">
      <c r="A2" s="360" t="s">
        <v>8</v>
      </c>
      <c r="B2" s="360" t="s">
        <v>2413</v>
      </c>
      <c r="C2" s="360" t="s">
        <v>130</v>
      </c>
      <c r="D2" s="360" t="s">
        <v>2414</v>
      </c>
      <c r="E2" s="360" t="s">
        <v>70</v>
      </c>
      <c r="F2" s="360"/>
      <c r="G2" s="360"/>
      <c r="H2" s="360" t="s">
        <v>19</v>
      </c>
      <c r="I2" s="360" t="s">
        <v>2415</v>
      </c>
      <c r="J2" s="360" t="s">
        <v>2416</v>
      </c>
      <c r="K2" s="360" t="s">
        <v>335</v>
      </c>
    </row>
    <row r="3" spans="1:11" s="776" customFormat="1" ht="28.5" customHeight="1">
      <c r="A3" s="360"/>
      <c r="B3" s="360"/>
      <c r="C3" s="360"/>
      <c r="D3" s="360"/>
      <c r="E3" s="360" t="s">
        <v>2354</v>
      </c>
      <c r="F3" s="360" t="s">
        <v>2417</v>
      </c>
      <c r="G3" s="360" t="s">
        <v>2418</v>
      </c>
      <c r="H3" s="360"/>
      <c r="I3" s="360"/>
      <c r="J3" s="360"/>
      <c r="K3" s="360"/>
    </row>
    <row r="4" spans="1:11" s="776" customFormat="1" ht="33" customHeight="1">
      <c r="A4" s="360"/>
      <c r="B4" s="360"/>
      <c r="C4" s="360"/>
      <c r="D4" s="360"/>
      <c r="E4" s="360"/>
      <c r="F4" s="360"/>
      <c r="G4" s="360"/>
      <c r="H4" s="360"/>
      <c r="I4" s="360"/>
      <c r="J4" s="360"/>
      <c r="K4" s="360"/>
    </row>
    <row r="5" spans="1:11" s="776" customFormat="1" ht="12.75" customHeight="1">
      <c r="A5" s="360">
        <v>1</v>
      </c>
      <c r="B5" s="360">
        <v>2</v>
      </c>
      <c r="C5" s="360">
        <v>3</v>
      </c>
      <c r="D5" s="360">
        <v>4</v>
      </c>
      <c r="E5" s="360">
        <v>5</v>
      </c>
      <c r="F5" s="360">
        <v>6</v>
      </c>
      <c r="G5" s="360">
        <v>7</v>
      </c>
      <c r="H5" s="360">
        <v>8</v>
      </c>
      <c r="I5" s="360">
        <v>9</v>
      </c>
      <c r="J5" s="360">
        <v>10</v>
      </c>
      <c r="K5" s="360">
        <v>11</v>
      </c>
    </row>
    <row r="6" spans="1:11" ht="14.25">
      <c r="A6" s="777" t="s">
        <v>2419</v>
      </c>
      <c r="B6" s="777"/>
      <c r="C6" s="777"/>
      <c r="D6" s="777"/>
      <c r="E6" s="777"/>
      <c r="F6" s="777"/>
      <c r="G6" s="777"/>
      <c r="H6" s="777"/>
      <c r="I6" s="777"/>
      <c r="J6" s="777"/>
      <c r="K6" s="777"/>
    </row>
    <row r="7" spans="1:11" ht="112.5">
      <c r="A7" s="778"/>
      <c r="B7" s="779" t="s">
        <v>2006</v>
      </c>
      <c r="C7" s="780" t="s">
        <v>2365</v>
      </c>
      <c r="D7" s="781">
        <f>298.48*1.2</f>
        <v>358.176</v>
      </c>
      <c r="E7" s="782">
        <v>1</v>
      </c>
      <c r="F7" s="781">
        <f aca="true" t="shared" si="0" ref="F7:F9">D7*E7</f>
        <v>358.176</v>
      </c>
      <c r="G7" s="778"/>
      <c r="H7" s="778"/>
      <c r="I7" s="778"/>
      <c r="J7" s="778"/>
      <c r="K7" s="778"/>
    </row>
    <row r="8" spans="1:11" ht="84.75">
      <c r="A8" s="783"/>
      <c r="B8" s="779" t="s">
        <v>2367</v>
      </c>
      <c r="C8" s="780" t="s">
        <v>2365</v>
      </c>
      <c r="D8" s="781">
        <f>179.2*1.2</f>
        <v>215.04</v>
      </c>
      <c r="E8" s="782">
        <v>1</v>
      </c>
      <c r="F8" s="781">
        <f t="shared" si="0"/>
        <v>215.04</v>
      </c>
      <c r="G8" s="778"/>
      <c r="H8" s="778"/>
      <c r="I8" s="778"/>
      <c r="J8" s="778"/>
      <c r="K8" s="778"/>
    </row>
    <row r="9" spans="1:11" ht="126">
      <c r="A9" s="783"/>
      <c r="B9" s="779" t="s">
        <v>2012</v>
      </c>
      <c r="C9" s="780" t="s">
        <v>2365</v>
      </c>
      <c r="D9" s="781">
        <f>264.49*1.2</f>
        <v>317.388</v>
      </c>
      <c r="E9" s="782">
        <v>1</v>
      </c>
      <c r="F9" s="781">
        <f t="shared" si="0"/>
        <v>317.388</v>
      </c>
      <c r="G9" s="778"/>
      <c r="H9" s="778"/>
      <c r="I9" s="778"/>
      <c r="J9" s="778"/>
      <c r="K9" s="778"/>
    </row>
    <row r="10" spans="1:11" ht="12.75" customHeight="1">
      <c r="A10" s="783" t="s">
        <v>2420</v>
      </c>
      <c r="B10" s="783"/>
      <c r="C10" s="783"/>
      <c r="D10" s="783"/>
      <c r="E10" s="783"/>
      <c r="F10" s="784">
        <f>SUM(F7:F9)</f>
        <v>890.604</v>
      </c>
      <c r="G10" s="784"/>
      <c r="H10" s="170"/>
      <c r="I10" s="170"/>
      <c r="J10" s="170"/>
      <c r="K10" s="170"/>
    </row>
    <row r="11" spans="1:11" ht="14.25">
      <c r="A11" s="777" t="s">
        <v>2421</v>
      </c>
      <c r="B11" s="777"/>
      <c r="C11" s="777"/>
      <c r="D11" s="777"/>
      <c r="E11" s="777"/>
      <c r="F11" s="777"/>
      <c r="G11" s="777"/>
      <c r="H11" s="777"/>
      <c r="I11" s="777"/>
      <c r="J11" s="777"/>
      <c r="K11" s="777"/>
    </row>
    <row r="12" spans="1:11" ht="29.25">
      <c r="A12" s="785"/>
      <c r="B12" s="786" t="s">
        <v>2379</v>
      </c>
      <c r="C12" s="787" t="s">
        <v>2365</v>
      </c>
      <c r="D12" s="788">
        <f>681.74*1.2</f>
        <v>818.088</v>
      </c>
      <c r="E12" s="782">
        <v>1</v>
      </c>
      <c r="F12" s="782">
        <v>900</v>
      </c>
      <c r="G12" s="789"/>
      <c r="H12" s="360"/>
      <c r="I12" s="360"/>
      <c r="J12" s="360"/>
      <c r="K12" s="360"/>
    </row>
    <row r="13" spans="1:11" ht="29.25">
      <c r="A13" s="783"/>
      <c r="B13" s="790" t="s">
        <v>2380</v>
      </c>
      <c r="C13" s="787" t="s">
        <v>2365</v>
      </c>
      <c r="D13" s="788">
        <f>476.34*1.2</f>
        <v>571.608</v>
      </c>
      <c r="E13" s="782">
        <v>1</v>
      </c>
      <c r="F13" s="782">
        <f aca="true" t="shared" si="1" ref="F13:F14">E13*D13</f>
        <v>571.608</v>
      </c>
      <c r="G13" s="789"/>
      <c r="H13" s="360"/>
      <c r="I13" s="360"/>
      <c r="J13" s="360"/>
      <c r="K13" s="360"/>
    </row>
    <row r="14" spans="1:11" ht="36">
      <c r="A14" s="783"/>
      <c r="B14" s="790" t="s">
        <v>2381</v>
      </c>
      <c r="C14" s="787" t="s">
        <v>2363</v>
      </c>
      <c r="D14" s="788">
        <f>33.69*1.2</f>
        <v>40.428</v>
      </c>
      <c r="E14" s="782">
        <v>2</v>
      </c>
      <c r="F14" s="782">
        <f t="shared" si="1"/>
        <v>80.856</v>
      </c>
      <c r="G14" s="789"/>
      <c r="H14" s="360"/>
      <c r="I14" s="360"/>
      <c r="J14" s="360"/>
      <c r="K14" s="360"/>
    </row>
    <row r="15" spans="1:11" ht="15.75">
      <c r="A15" s="783" t="s">
        <v>2422</v>
      </c>
      <c r="B15" s="783"/>
      <c r="C15" s="783"/>
      <c r="D15" s="783"/>
      <c r="E15" s="783"/>
      <c r="F15" s="784">
        <f>SUM(F12:F14)</f>
        <v>1552.464</v>
      </c>
      <c r="G15" s="784"/>
      <c r="H15" s="170"/>
      <c r="I15" s="170"/>
      <c r="J15" s="170"/>
      <c r="K15" s="170"/>
    </row>
    <row r="16" spans="1:11" ht="12.75" customHeight="1">
      <c r="A16" s="791" t="s">
        <v>2423</v>
      </c>
      <c r="B16" s="791"/>
      <c r="C16" s="791"/>
      <c r="D16" s="791"/>
      <c r="E16" s="791"/>
      <c r="F16" s="784">
        <f>F15+F10</f>
        <v>2443.068</v>
      </c>
      <c r="G16" s="784"/>
      <c r="H16" s="170"/>
      <c r="I16" s="170"/>
      <c r="J16" s="170"/>
      <c r="K16" s="170"/>
    </row>
    <row r="17" ht="14.25"/>
    <row r="30" ht="14.25"/>
    <row r="31" ht="14.25"/>
    <row r="32" ht="14.25"/>
    <row r="33" ht="14.25"/>
    <row r="34" ht="14.25"/>
    <row r="35" ht="14.25"/>
  </sheetData>
  <sheetProtection selectLockedCells="1" selectUnlockedCells="1"/>
  <mergeCells count="18">
    <mergeCell ref="A1:K1"/>
    <mergeCell ref="A2:A4"/>
    <mergeCell ref="B2:B4"/>
    <mergeCell ref="C2:C4"/>
    <mergeCell ref="D2:D4"/>
    <mergeCell ref="E2:G2"/>
    <mergeCell ref="H2:H4"/>
    <mergeCell ref="I2:I4"/>
    <mergeCell ref="J2:J4"/>
    <mergeCell ref="K2:K4"/>
    <mergeCell ref="E3:E4"/>
    <mergeCell ref="F3:F4"/>
    <mergeCell ref="G3:G4"/>
    <mergeCell ref="A6:K6"/>
    <mergeCell ref="A10:E10"/>
    <mergeCell ref="A11:K11"/>
    <mergeCell ref="A15:E15"/>
    <mergeCell ref="A16:E16"/>
  </mergeCells>
  <printOptions/>
  <pageMargins left="0.8701388888888889" right="0.43333333333333335" top="0.44027777777777777" bottom="0.2361111111111111" header="0.5118055555555555" footer="0.5118055555555555"/>
  <pageSetup horizontalDpi="300" verticalDpi="300" orientation="landscape" paperSize="9" scale="88"/>
</worksheet>
</file>

<file path=xl/worksheets/sheet4.xml><?xml version="1.0" encoding="utf-8"?>
<worksheet xmlns="http://schemas.openxmlformats.org/spreadsheetml/2006/main" xmlns:r="http://schemas.openxmlformats.org/officeDocument/2006/relationships">
  <sheetPr codeName="Лист4">
    <tabColor indexed="43"/>
  </sheetPr>
  <dimension ref="A1:F11"/>
  <sheetViews>
    <sheetView zoomScale="85" zoomScaleNormal="85" workbookViewId="0" topLeftCell="A1">
      <selection activeCell="I22" sqref="I22"/>
    </sheetView>
  </sheetViews>
  <sheetFormatPr defaultColWidth="9.140625" defaultRowHeight="12.75"/>
  <cols>
    <col min="1" max="1" width="26.8515625" style="1" customWidth="1"/>
    <col min="2" max="2" width="19.8515625" style="1" customWidth="1"/>
    <col min="3" max="4" width="21.421875" style="1" customWidth="1"/>
    <col min="5" max="6" width="21.8515625" style="1" customWidth="1"/>
    <col min="7" max="16384" width="9.140625" style="1" customWidth="1"/>
  </cols>
  <sheetData>
    <row r="1" spans="1:6" ht="24" customHeight="1">
      <c r="A1" s="60" t="s">
        <v>123</v>
      </c>
      <c r="B1" s="60"/>
      <c r="C1" s="60"/>
      <c r="D1" s="60"/>
      <c r="E1" s="60"/>
      <c r="F1" s="60"/>
    </row>
    <row r="2" spans="1:6" ht="40.5" customHeight="1">
      <c r="A2" s="86" t="s">
        <v>124</v>
      </c>
      <c r="B2" s="87">
        <v>2016</v>
      </c>
      <c r="C2" s="87">
        <v>2017</v>
      </c>
      <c r="D2" s="87">
        <v>2018</v>
      </c>
      <c r="E2" s="87">
        <v>2019</v>
      </c>
      <c r="F2" s="87">
        <v>2020</v>
      </c>
    </row>
    <row r="3" spans="1:6" ht="17.25" customHeight="1">
      <c r="A3" s="88" t="s">
        <v>125</v>
      </c>
      <c r="B3" s="89">
        <v>72081</v>
      </c>
      <c r="C3" s="89">
        <v>72081</v>
      </c>
      <c r="D3" s="89">
        <v>72081</v>
      </c>
      <c r="E3" s="89">
        <v>72081</v>
      </c>
      <c r="F3" s="89">
        <v>72081</v>
      </c>
    </row>
    <row r="4" spans="1:6" ht="18" customHeight="1">
      <c r="A4" s="88" t="s">
        <v>108</v>
      </c>
      <c r="B4" s="89"/>
      <c r="C4" s="89"/>
      <c r="D4" s="89"/>
      <c r="E4" s="89"/>
      <c r="F4" s="89"/>
    </row>
    <row r="5" spans="1:6" ht="17.25" customHeight="1">
      <c r="A5" s="88" t="s">
        <v>110</v>
      </c>
      <c r="B5" s="89"/>
      <c r="C5" s="89"/>
      <c r="D5" s="89"/>
      <c r="E5" s="89"/>
      <c r="F5" s="89"/>
    </row>
    <row r="6" spans="1:6" ht="16.5" customHeight="1">
      <c r="A6" s="88" t="s">
        <v>112</v>
      </c>
      <c r="B6" s="89"/>
      <c r="C6" s="89"/>
      <c r="D6" s="89"/>
      <c r="E6" s="89"/>
      <c r="F6" s="89"/>
    </row>
    <row r="7" spans="1:6" ht="16.5" customHeight="1">
      <c r="A7" s="88" t="s">
        <v>114</v>
      </c>
      <c r="B7" s="89"/>
      <c r="C7" s="89"/>
      <c r="D7" s="89"/>
      <c r="E7" s="89"/>
      <c r="F7" s="89"/>
    </row>
    <row r="8" spans="1:6" ht="18" customHeight="1">
      <c r="A8" s="88" t="s">
        <v>126</v>
      </c>
      <c r="B8" s="89"/>
      <c r="C8" s="89"/>
      <c r="D8" s="89"/>
      <c r="E8" s="89"/>
      <c r="F8" s="89"/>
    </row>
    <row r="9" spans="1:6" ht="17.25" customHeight="1">
      <c r="A9" s="90" t="s">
        <v>70</v>
      </c>
      <c r="B9" s="91">
        <f>B3</f>
        <v>72081</v>
      </c>
      <c r="C9" s="91">
        <f>C3</f>
        <v>72081</v>
      </c>
      <c r="D9" s="91">
        <f>D3</f>
        <v>72081</v>
      </c>
      <c r="E9" s="91">
        <f>E3</f>
        <v>72081</v>
      </c>
      <c r="F9" s="91">
        <f>F3</f>
        <v>72081</v>
      </c>
    </row>
    <row r="10" spans="1:6" ht="12.75">
      <c r="A10" s="92"/>
      <c r="B10" s="92"/>
      <c r="C10" s="92"/>
      <c r="D10" s="92"/>
      <c r="E10" s="92"/>
      <c r="F10" s="92"/>
    </row>
    <row r="11" spans="1:6" ht="15">
      <c r="A11" s="93" t="s">
        <v>127</v>
      </c>
      <c r="B11" s="2"/>
      <c r="C11" s="2"/>
      <c r="D11" s="2"/>
      <c r="E11" s="2"/>
      <c r="F11" s="2"/>
    </row>
    <row r="13" ht="14.25"/>
    <row r="15" ht="14.25"/>
    <row r="17" ht="14.25"/>
    <row r="22" ht="14.25"/>
    <row r="28" ht="14.25"/>
  </sheetData>
  <sheetProtection selectLockedCells="1" selectUnlockedCells="1"/>
  <mergeCells count="1">
    <mergeCell ref="A1:F1"/>
  </mergeCells>
  <printOptions/>
  <pageMargins left="0.6597222222222222" right="0.55" top="0.7701388888888889" bottom="1"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codeName="Лист5"/>
  <dimension ref="A1:O98"/>
  <sheetViews>
    <sheetView zoomScale="85" zoomScaleNormal="85" workbookViewId="0" topLeftCell="A40">
      <selection activeCell="K13" sqref="K13"/>
    </sheetView>
  </sheetViews>
  <sheetFormatPr defaultColWidth="9.140625" defaultRowHeight="12.75"/>
  <cols>
    <col min="1" max="1" width="4.140625" style="1" customWidth="1"/>
    <col min="2" max="2" width="37.421875" style="1" customWidth="1"/>
    <col min="3" max="3" width="9.28125" style="1" customWidth="1"/>
    <col min="4" max="4" width="23.57421875" style="1" customWidth="1"/>
    <col min="5" max="5" width="22.8515625" style="1" customWidth="1"/>
    <col min="6" max="6" width="25.8515625" style="1" customWidth="1"/>
    <col min="7" max="16384" width="9.140625" style="1" customWidth="1"/>
  </cols>
  <sheetData>
    <row r="1" spans="1:15" ht="22.5" customHeight="1">
      <c r="A1" s="94" t="s">
        <v>128</v>
      </c>
      <c r="B1" s="94"/>
      <c r="C1" s="94"/>
      <c r="D1" s="94"/>
      <c r="E1" s="94"/>
      <c r="F1" s="94"/>
      <c r="G1" s="95"/>
      <c r="H1" s="95"/>
      <c r="I1" s="95"/>
      <c r="J1" s="95"/>
      <c r="K1" s="95"/>
      <c r="L1" s="95"/>
      <c r="M1" s="95"/>
      <c r="N1" s="95"/>
      <c r="O1" s="95"/>
    </row>
    <row r="2" spans="1:6" ht="60.75" customHeight="1">
      <c r="A2" s="86" t="s">
        <v>8</v>
      </c>
      <c r="B2" s="86" t="s">
        <v>129</v>
      </c>
      <c r="C2" s="86" t="s">
        <v>130</v>
      </c>
      <c r="D2" s="96" t="s">
        <v>131</v>
      </c>
      <c r="E2" s="96" t="s">
        <v>132</v>
      </c>
      <c r="F2" s="96" t="s">
        <v>133</v>
      </c>
    </row>
    <row r="3" spans="1:6" ht="13.5" customHeight="1">
      <c r="A3" s="86">
        <v>1</v>
      </c>
      <c r="B3" s="86">
        <v>2</v>
      </c>
      <c r="C3" s="86">
        <v>3</v>
      </c>
      <c r="D3" s="86">
        <v>4</v>
      </c>
      <c r="E3" s="86">
        <v>5</v>
      </c>
      <c r="F3" s="86">
        <v>6</v>
      </c>
    </row>
    <row r="4" spans="1:7" ht="17.25" customHeight="1">
      <c r="A4" s="86">
        <v>1</v>
      </c>
      <c r="B4" s="97" t="s">
        <v>134</v>
      </c>
      <c r="C4" s="86" t="s">
        <v>135</v>
      </c>
      <c r="D4" s="98">
        <v>0</v>
      </c>
      <c r="E4" s="98">
        <v>0</v>
      </c>
      <c r="F4" s="98">
        <v>0</v>
      </c>
      <c r="G4" s="99"/>
    </row>
    <row r="5" spans="1:7" ht="17.25">
      <c r="A5" s="86"/>
      <c r="B5" s="100" t="s">
        <v>136</v>
      </c>
      <c r="C5" s="86"/>
      <c r="D5" s="101" t="s">
        <v>137</v>
      </c>
      <c r="E5" s="101" t="s">
        <v>137</v>
      </c>
      <c r="F5" s="101" t="s">
        <v>137</v>
      </c>
      <c r="G5" s="99"/>
    </row>
    <row r="6" spans="1:7" ht="17.25">
      <c r="A6" s="86"/>
      <c r="B6" s="100" t="s">
        <v>138</v>
      </c>
      <c r="C6" s="86"/>
      <c r="D6" s="101" t="s">
        <v>137</v>
      </c>
      <c r="E6" s="101" t="s">
        <v>137</v>
      </c>
      <c r="F6" s="101" t="s">
        <v>137</v>
      </c>
      <c r="G6" s="99"/>
    </row>
    <row r="7" spans="1:7" ht="15.75">
      <c r="A7" s="86"/>
      <c r="B7" s="102" t="s">
        <v>139</v>
      </c>
      <c r="C7" s="86"/>
      <c r="D7" s="101" t="s">
        <v>137</v>
      </c>
      <c r="E7" s="101" t="s">
        <v>137</v>
      </c>
      <c r="F7" s="101" t="s">
        <v>137</v>
      </c>
      <c r="G7" s="99"/>
    </row>
    <row r="8" spans="1:7" ht="17.25">
      <c r="A8" s="86"/>
      <c r="B8" s="100" t="s">
        <v>140</v>
      </c>
      <c r="C8" s="86"/>
      <c r="D8" s="101" t="s">
        <v>137</v>
      </c>
      <c r="E8" s="101" t="s">
        <v>137</v>
      </c>
      <c r="F8" s="101" t="s">
        <v>137</v>
      </c>
      <c r="G8" s="99"/>
    </row>
    <row r="9" spans="1:6" ht="17.25" customHeight="1">
      <c r="A9" s="86">
        <v>2</v>
      </c>
      <c r="B9" s="97" t="s">
        <v>141</v>
      </c>
      <c r="C9" s="86" t="s">
        <v>135</v>
      </c>
      <c r="D9" s="103">
        <v>898.77</v>
      </c>
      <c r="E9" s="103">
        <f>E10+E11+E12+E13</f>
        <v>39.8</v>
      </c>
      <c r="F9" s="103">
        <f>F10+F11+F12+F13</f>
        <v>898.77</v>
      </c>
    </row>
    <row r="10" spans="1:6" ht="17.25">
      <c r="A10" s="86"/>
      <c r="B10" s="100" t="s">
        <v>136</v>
      </c>
      <c r="C10" s="86"/>
      <c r="D10" s="104">
        <v>853.6</v>
      </c>
      <c r="E10" s="104">
        <v>0</v>
      </c>
      <c r="F10" s="104">
        <f>D10+E11+E12</f>
        <v>893.4</v>
      </c>
    </row>
    <row r="11" spans="1:6" ht="17.25">
      <c r="A11" s="86"/>
      <c r="B11" s="100" t="s">
        <v>138</v>
      </c>
      <c r="C11" s="86"/>
      <c r="D11" s="104">
        <v>5.37</v>
      </c>
      <c r="E11" s="104">
        <v>0</v>
      </c>
      <c r="F11" s="104">
        <f aca="true" t="shared" si="0" ref="F11:F12">D11-E11</f>
        <v>5.37</v>
      </c>
    </row>
    <row r="12" spans="1:6" ht="15.75">
      <c r="A12" s="86"/>
      <c r="B12" s="102" t="s">
        <v>139</v>
      </c>
      <c r="C12" s="86"/>
      <c r="D12" s="104">
        <v>39.8</v>
      </c>
      <c r="E12" s="103">
        <v>39.8</v>
      </c>
      <c r="F12" s="104">
        <f t="shared" si="0"/>
        <v>0</v>
      </c>
    </row>
    <row r="13" spans="1:6" ht="15.75">
      <c r="A13" s="86"/>
      <c r="B13" s="100" t="s">
        <v>140</v>
      </c>
      <c r="C13" s="86"/>
      <c r="D13" s="104">
        <v>0</v>
      </c>
      <c r="E13" s="104">
        <v>0</v>
      </c>
      <c r="F13" s="104">
        <v>0</v>
      </c>
    </row>
    <row r="14" spans="1:6" ht="17.25" customHeight="1">
      <c r="A14" s="86">
        <v>3</v>
      </c>
      <c r="B14" s="97" t="s">
        <v>142</v>
      </c>
      <c r="C14" s="86" t="s">
        <v>135</v>
      </c>
      <c r="D14" s="103">
        <v>3651.66</v>
      </c>
      <c r="E14" s="103">
        <f>E15+E16+E17+E18</f>
        <v>154.738</v>
      </c>
      <c r="F14" s="103">
        <v>3651.66</v>
      </c>
    </row>
    <row r="15" spans="1:6" ht="17.25">
      <c r="A15" s="86"/>
      <c r="B15" s="100" t="s">
        <v>136</v>
      </c>
      <c r="C15" s="86"/>
      <c r="D15" s="104">
        <v>3492.62</v>
      </c>
      <c r="E15" s="104">
        <v>0</v>
      </c>
      <c r="F15" s="104">
        <f>D15+E16+E17</f>
        <v>3647.3579999999997</v>
      </c>
    </row>
    <row r="16" spans="1:6" ht="17.25">
      <c r="A16" s="86"/>
      <c r="B16" s="100" t="s">
        <v>138</v>
      </c>
      <c r="C16" s="86"/>
      <c r="D16" s="104">
        <v>4.3</v>
      </c>
      <c r="E16" s="104">
        <v>0</v>
      </c>
      <c r="F16" s="104">
        <v>4.3</v>
      </c>
    </row>
    <row r="17" spans="1:6" ht="15.75">
      <c r="A17" s="86"/>
      <c r="B17" s="102" t="s">
        <v>139</v>
      </c>
      <c r="C17" s="86"/>
      <c r="D17" s="104">
        <v>154.738</v>
      </c>
      <c r="E17" s="104">
        <v>154.738</v>
      </c>
      <c r="F17" s="104">
        <f>D17-E17</f>
        <v>0</v>
      </c>
    </row>
    <row r="18" spans="1:6" ht="17.25">
      <c r="A18" s="86"/>
      <c r="B18" s="100" t="s">
        <v>140</v>
      </c>
      <c r="C18" s="86"/>
      <c r="D18" s="104">
        <v>0</v>
      </c>
      <c r="E18" s="104">
        <v>0</v>
      </c>
      <c r="F18" s="104">
        <v>0</v>
      </c>
    </row>
    <row r="19" spans="1:6" ht="17.25" customHeight="1">
      <c r="A19" s="86">
        <v>4</v>
      </c>
      <c r="B19" s="97" t="s">
        <v>143</v>
      </c>
      <c r="C19" s="86" t="s">
        <v>135</v>
      </c>
      <c r="D19" s="105">
        <f>SUM(D20:D23)</f>
        <v>8751.6</v>
      </c>
      <c r="E19" s="105">
        <f>SUM(E20:E23)</f>
        <v>515.901</v>
      </c>
      <c r="F19" s="105">
        <f>SUM(F20:F23)</f>
        <v>8751.599999999999</v>
      </c>
    </row>
    <row r="20" spans="1:6" ht="17.25">
      <c r="A20" s="86"/>
      <c r="B20" s="100" t="s">
        <v>136</v>
      </c>
      <c r="C20" s="86"/>
      <c r="D20" s="106">
        <v>6346.62</v>
      </c>
      <c r="E20" s="106">
        <v>1.5</v>
      </c>
      <c r="F20" s="106">
        <f>D20+E21+E22</f>
        <v>6861.021</v>
      </c>
    </row>
    <row r="21" spans="1:6" ht="17.25">
      <c r="A21" s="86"/>
      <c r="B21" s="100" t="s">
        <v>138</v>
      </c>
      <c r="C21" s="86"/>
      <c r="D21" s="106">
        <v>64.82</v>
      </c>
      <c r="E21" s="106">
        <v>4.401</v>
      </c>
      <c r="F21" s="106">
        <f>D21-E21</f>
        <v>60.419</v>
      </c>
    </row>
    <row r="22" spans="1:6" ht="15.75">
      <c r="A22" s="86"/>
      <c r="B22" s="102" t="s">
        <v>139</v>
      </c>
      <c r="C22" s="86"/>
      <c r="D22" s="106">
        <v>2334.26</v>
      </c>
      <c r="E22" s="107">
        <v>510</v>
      </c>
      <c r="F22" s="106">
        <v>1824.26</v>
      </c>
    </row>
    <row r="23" spans="1:6" ht="17.25">
      <c r="A23" s="86"/>
      <c r="B23" s="100" t="s">
        <v>140</v>
      </c>
      <c r="C23" s="86"/>
      <c r="D23" s="106">
        <v>5.9</v>
      </c>
      <c r="E23" s="106">
        <v>0</v>
      </c>
      <c r="F23" s="106">
        <v>5.9</v>
      </c>
    </row>
    <row r="24" spans="1:6" ht="17.25" customHeight="1">
      <c r="A24" s="86">
        <v>5</v>
      </c>
      <c r="B24" s="97" t="s">
        <v>144</v>
      </c>
      <c r="C24" s="86" t="s">
        <v>135</v>
      </c>
      <c r="D24" s="98">
        <f>SUM(D25:D28)</f>
        <v>10507.1</v>
      </c>
      <c r="E24" s="98">
        <f>SUM(E25:E28)</f>
        <v>682.62</v>
      </c>
      <c r="F24" s="98">
        <f>SUM(F25:F28)</f>
        <v>10499.05</v>
      </c>
    </row>
    <row r="25" spans="1:6" ht="17.25">
      <c r="A25" s="86"/>
      <c r="B25" s="100" t="s">
        <v>136</v>
      </c>
      <c r="C25" s="86"/>
      <c r="D25" s="106">
        <v>6920.63</v>
      </c>
      <c r="E25" s="106">
        <v>0</v>
      </c>
      <c r="F25" s="106">
        <f>7583.2+12</f>
        <v>7595.2</v>
      </c>
    </row>
    <row r="26" spans="1:6" ht="17.25">
      <c r="A26" s="86"/>
      <c r="B26" s="100" t="s">
        <v>138</v>
      </c>
      <c r="C26" s="86"/>
      <c r="D26" s="106">
        <v>237.55</v>
      </c>
      <c r="E26" s="106">
        <v>49.75</v>
      </c>
      <c r="F26" s="106">
        <f aca="true" t="shared" si="1" ref="F26:F28">D26-E26</f>
        <v>187.8</v>
      </c>
    </row>
    <row r="27" spans="1:6" ht="15.75">
      <c r="A27" s="86"/>
      <c r="B27" s="102" t="s">
        <v>139</v>
      </c>
      <c r="C27" s="86"/>
      <c r="D27" s="106">
        <v>3276.4</v>
      </c>
      <c r="E27" s="106">
        <v>620</v>
      </c>
      <c r="F27" s="106">
        <f t="shared" si="1"/>
        <v>2656.4</v>
      </c>
    </row>
    <row r="28" spans="1:6" ht="17.25">
      <c r="A28" s="86"/>
      <c r="B28" s="100" t="s">
        <v>140</v>
      </c>
      <c r="C28" s="86"/>
      <c r="D28" s="106">
        <v>72.52</v>
      </c>
      <c r="E28" s="106">
        <v>12.87</v>
      </c>
      <c r="F28" s="106">
        <f t="shared" si="1"/>
        <v>59.65</v>
      </c>
    </row>
    <row r="29" spans="1:6" ht="17.25" customHeight="1">
      <c r="A29" s="86">
        <v>6</v>
      </c>
      <c r="B29" s="97" t="s">
        <v>145</v>
      </c>
      <c r="C29" s="86" t="s">
        <v>146</v>
      </c>
      <c r="D29" s="98">
        <v>0</v>
      </c>
      <c r="E29" s="98">
        <v>0</v>
      </c>
      <c r="F29" s="98">
        <v>0</v>
      </c>
    </row>
    <row r="30" spans="1:6" ht="17.25">
      <c r="A30" s="86"/>
      <c r="B30" s="100" t="s">
        <v>136</v>
      </c>
      <c r="C30" s="86"/>
      <c r="D30" s="101" t="s">
        <v>137</v>
      </c>
      <c r="E30" s="101" t="s">
        <v>137</v>
      </c>
      <c r="F30" s="101" t="s">
        <v>137</v>
      </c>
    </row>
    <row r="31" spans="1:6" ht="17.25">
      <c r="A31" s="86"/>
      <c r="B31" s="100" t="s">
        <v>138</v>
      </c>
      <c r="C31" s="86"/>
      <c r="D31" s="101" t="s">
        <v>137</v>
      </c>
      <c r="E31" s="101" t="s">
        <v>137</v>
      </c>
      <c r="F31" s="101" t="s">
        <v>137</v>
      </c>
    </row>
    <row r="32" spans="1:6" ht="15.75">
      <c r="A32" s="86"/>
      <c r="B32" s="102" t="s">
        <v>139</v>
      </c>
      <c r="C32" s="86"/>
      <c r="D32" s="101" t="s">
        <v>137</v>
      </c>
      <c r="E32" s="101" t="s">
        <v>137</v>
      </c>
      <c r="F32" s="101" t="s">
        <v>137</v>
      </c>
    </row>
    <row r="33" spans="1:6" ht="17.25">
      <c r="A33" s="86"/>
      <c r="B33" s="100" t="s">
        <v>140</v>
      </c>
      <c r="C33" s="86"/>
      <c r="D33" s="101" t="s">
        <v>137</v>
      </c>
      <c r="E33" s="101" t="s">
        <v>137</v>
      </c>
      <c r="F33" s="101" t="s">
        <v>137</v>
      </c>
    </row>
    <row r="34" spans="1:6" ht="17.25">
      <c r="A34" s="86"/>
      <c r="B34" s="100" t="s">
        <v>147</v>
      </c>
      <c r="C34" s="86"/>
      <c r="D34" s="101" t="s">
        <v>137</v>
      </c>
      <c r="E34" s="101" t="s">
        <v>137</v>
      </c>
      <c r="F34" s="101" t="s">
        <v>137</v>
      </c>
    </row>
    <row r="35" spans="1:6" ht="17.25" customHeight="1">
      <c r="A35" s="86">
        <v>7</v>
      </c>
      <c r="B35" s="97" t="s">
        <v>148</v>
      </c>
      <c r="C35" s="86" t="s">
        <v>146</v>
      </c>
      <c r="D35" s="98">
        <v>0</v>
      </c>
      <c r="E35" s="98">
        <v>0</v>
      </c>
      <c r="F35" s="98">
        <v>0</v>
      </c>
    </row>
    <row r="36" spans="1:6" ht="17.25">
      <c r="A36" s="86"/>
      <c r="B36" s="100" t="s">
        <v>136</v>
      </c>
      <c r="C36" s="86"/>
      <c r="D36" s="101" t="s">
        <v>137</v>
      </c>
      <c r="E36" s="101" t="s">
        <v>137</v>
      </c>
      <c r="F36" s="101" t="s">
        <v>137</v>
      </c>
    </row>
    <row r="37" spans="1:6" ht="17.25">
      <c r="A37" s="86"/>
      <c r="B37" s="100" t="s">
        <v>138</v>
      </c>
      <c r="C37" s="86"/>
      <c r="D37" s="101" t="s">
        <v>137</v>
      </c>
      <c r="E37" s="101" t="s">
        <v>137</v>
      </c>
      <c r="F37" s="101" t="s">
        <v>137</v>
      </c>
    </row>
    <row r="38" spans="1:6" ht="15.75">
      <c r="A38" s="86"/>
      <c r="B38" s="102" t="s">
        <v>139</v>
      </c>
      <c r="C38" s="86"/>
      <c r="D38" s="101" t="s">
        <v>137</v>
      </c>
      <c r="E38" s="101" t="s">
        <v>137</v>
      </c>
      <c r="F38" s="101" t="s">
        <v>137</v>
      </c>
    </row>
    <row r="39" spans="1:6" ht="17.25">
      <c r="A39" s="86"/>
      <c r="B39" s="100" t="s">
        <v>140</v>
      </c>
      <c r="C39" s="86"/>
      <c r="D39" s="101" t="s">
        <v>137</v>
      </c>
      <c r="E39" s="101" t="s">
        <v>137</v>
      </c>
      <c r="F39" s="101" t="s">
        <v>137</v>
      </c>
    </row>
    <row r="40" spans="1:6" ht="17.25">
      <c r="A40" s="86"/>
      <c r="B40" s="100" t="s">
        <v>147</v>
      </c>
      <c r="C40" s="86"/>
      <c r="D40" s="101" t="s">
        <v>137</v>
      </c>
      <c r="E40" s="101" t="s">
        <v>137</v>
      </c>
      <c r="F40" s="101" t="s">
        <v>137</v>
      </c>
    </row>
    <row r="41" spans="1:6" ht="17.25" customHeight="1">
      <c r="A41" s="86">
        <v>8</v>
      </c>
      <c r="B41" s="97" t="s">
        <v>149</v>
      </c>
      <c r="C41" s="86" t="s">
        <v>146</v>
      </c>
      <c r="D41" s="108">
        <v>35.627</v>
      </c>
      <c r="E41" s="108">
        <v>0</v>
      </c>
      <c r="F41" s="108">
        <f>D41-E41</f>
        <v>35.627</v>
      </c>
    </row>
    <row r="42" spans="1:6" ht="17.25">
      <c r="A42" s="86"/>
      <c r="B42" s="100" t="s">
        <v>136</v>
      </c>
      <c r="C42" s="86"/>
      <c r="D42" s="108">
        <v>32.227</v>
      </c>
      <c r="E42" s="108">
        <v>0</v>
      </c>
      <c r="F42" s="108">
        <v>35.627</v>
      </c>
    </row>
    <row r="43" spans="1:6" ht="17.25">
      <c r="A43" s="86"/>
      <c r="B43" s="100" t="s">
        <v>138</v>
      </c>
      <c r="C43" s="86"/>
      <c r="D43" s="108">
        <v>0</v>
      </c>
      <c r="E43" s="108">
        <v>0</v>
      </c>
      <c r="F43" s="108">
        <f aca="true" t="shared" si="2" ref="F43:F45">D43-E43</f>
        <v>0</v>
      </c>
    </row>
    <row r="44" spans="1:6" ht="15.75">
      <c r="A44" s="86"/>
      <c r="B44" s="102" t="s">
        <v>139</v>
      </c>
      <c r="C44" s="86"/>
      <c r="D44" s="108">
        <v>3.4</v>
      </c>
      <c r="E44" s="108">
        <v>3.4</v>
      </c>
      <c r="F44" s="108">
        <f t="shared" si="2"/>
        <v>0</v>
      </c>
    </row>
    <row r="45" spans="1:6" ht="17.25">
      <c r="A45" s="86"/>
      <c r="B45" s="100" t="s">
        <v>140</v>
      </c>
      <c r="C45" s="86"/>
      <c r="D45" s="108">
        <v>0</v>
      </c>
      <c r="E45" s="108">
        <v>0</v>
      </c>
      <c r="F45" s="108">
        <f t="shared" si="2"/>
        <v>0</v>
      </c>
    </row>
    <row r="46" spans="1:6" ht="17.25">
      <c r="A46" s="86"/>
      <c r="B46" s="100" t="s">
        <v>147</v>
      </c>
      <c r="C46" s="86"/>
      <c r="D46" s="108">
        <v>18.897</v>
      </c>
      <c r="E46" s="108">
        <v>0</v>
      </c>
      <c r="F46" s="108">
        <v>18.897</v>
      </c>
    </row>
    <row r="47" spans="1:6" ht="17.25" customHeight="1">
      <c r="A47" s="86">
        <v>9</v>
      </c>
      <c r="B47" s="97" t="s">
        <v>150</v>
      </c>
      <c r="C47" s="86" t="s">
        <v>146</v>
      </c>
      <c r="D47" s="108">
        <v>587.907</v>
      </c>
      <c r="E47" s="108">
        <f>SUM(E48:E52)</f>
        <v>38.987</v>
      </c>
      <c r="F47" s="108">
        <f>F48+F49+F50+F51</f>
        <v>587.9069999999999</v>
      </c>
    </row>
    <row r="48" spans="1:6" ht="17.25">
      <c r="A48" s="86"/>
      <c r="B48" s="100" t="s">
        <v>136</v>
      </c>
      <c r="C48" s="86"/>
      <c r="D48" s="108">
        <v>369.154</v>
      </c>
      <c r="E48" s="108">
        <v>0</v>
      </c>
      <c r="F48" s="108">
        <f>D48+E49+E50+E51</f>
        <v>408.14099999999996</v>
      </c>
    </row>
    <row r="49" spans="1:6" ht="17.25">
      <c r="A49" s="86"/>
      <c r="B49" s="100" t="s">
        <v>138</v>
      </c>
      <c r="C49" s="86"/>
      <c r="D49" s="108">
        <v>15.773</v>
      </c>
      <c r="E49" s="108">
        <v>14.602</v>
      </c>
      <c r="F49" s="108">
        <f aca="true" t="shared" si="3" ref="F49:F51">D49-E49</f>
        <v>1.1709999999999994</v>
      </c>
    </row>
    <row r="50" spans="1:6" ht="15.75">
      <c r="A50" s="86"/>
      <c r="B50" s="102" t="s">
        <v>139</v>
      </c>
      <c r="C50" s="86"/>
      <c r="D50" s="108">
        <v>27.613</v>
      </c>
      <c r="E50" s="108">
        <v>23.465</v>
      </c>
      <c r="F50" s="108">
        <f t="shared" si="3"/>
        <v>4.148</v>
      </c>
    </row>
    <row r="51" spans="1:6" ht="17.25">
      <c r="A51" s="86"/>
      <c r="B51" s="100" t="s">
        <v>140</v>
      </c>
      <c r="C51" s="86"/>
      <c r="D51" s="108">
        <v>175.367</v>
      </c>
      <c r="E51" s="108">
        <v>0.92</v>
      </c>
      <c r="F51" s="108">
        <f t="shared" si="3"/>
        <v>174.447</v>
      </c>
    </row>
    <row r="52" spans="1:6" ht="17.25">
      <c r="A52" s="86"/>
      <c r="B52" s="100" t="s">
        <v>147</v>
      </c>
      <c r="C52" s="86"/>
      <c r="D52" s="108">
        <v>14.41</v>
      </c>
      <c r="E52" s="108">
        <v>0</v>
      </c>
      <c r="F52" s="108">
        <v>14.41</v>
      </c>
    </row>
    <row r="53" spans="1:6" ht="17.25" customHeight="1">
      <c r="A53" s="86">
        <v>10</v>
      </c>
      <c r="B53" s="97" t="s">
        <v>151</v>
      </c>
      <c r="C53" s="86" t="s">
        <v>146</v>
      </c>
      <c r="D53" s="108">
        <v>465.463</v>
      </c>
      <c r="E53" s="108">
        <f>SUM(E54:E58)</f>
        <v>11.448</v>
      </c>
      <c r="F53" s="108">
        <f>F54+F55+F56+F57</f>
        <v>463.761</v>
      </c>
    </row>
    <row r="54" spans="1:6" ht="17.25">
      <c r="A54" s="86"/>
      <c r="B54" s="100" t="s">
        <v>136</v>
      </c>
      <c r="C54" s="86"/>
      <c r="D54" s="108">
        <v>308.977</v>
      </c>
      <c r="E54" s="108">
        <v>0</v>
      </c>
      <c r="F54" s="108">
        <f>D54-E54+E56+E57</f>
        <v>318.723</v>
      </c>
    </row>
    <row r="55" spans="1:6" ht="17.25">
      <c r="A55" s="86"/>
      <c r="B55" s="100" t="s">
        <v>138</v>
      </c>
      <c r="C55" s="86"/>
      <c r="D55" s="108">
        <v>4.416</v>
      </c>
      <c r="E55" s="108">
        <v>1.702</v>
      </c>
      <c r="F55" s="108">
        <f aca="true" t="shared" si="4" ref="F55:F57">D55-E55</f>
        <v>2.7140000000000004</v>
      </c>
    </row>
    <row r="56" spans="1:6" ht="15.75">
      <c r="A56" s="86"/>
      <c r="B56" s="102" t="s">
        <v>139</v>
      </c>
      <c r="C56" s="86"/>
      <c r="D56" s="108">
        <v>9.924</v>
      </c>
      <c r="E56" s="108">
        <v>8.206</v>
      </c>
      <c r="F56" s="108">
        <f t="shared" si="4"/>
        <v>1.718</v>
      </c>
    </row>
    <row r="57" spans="1:6" ht="17.25">
      <c r="A57" s="86"/>
      <c r="B57" s="100" t="s">
        <v>140</v>
      </c>
      <c r="C57" s="86"/>
      <c r="D57" s="108">
        <v>142.146</v>
      </c>
      <c r="E57" s="108">
        <v>1.54</v>
      </c>
      <c r="F57" s="108">
        <f t="shared" si="4"/>
        <v>140.606</v>
      </c>
    </row>
    <row r="58" spans="1:6" ht="17.25">
      <c r="A58" s="86"/>
      <c r="B58" s="100" t="s">
        <v>147</v>
      </c>
      <c r="C58" s="86"/>
      <c r="D58" s="98">
        <v>0</v>
      </c>
      <c r="E58" s="98">
        <v>0</v>
      </c>
      <c r="F58" s="98">
        <v>0</v>
      </c>
    </row>
    <row r="59" spans="1:6" ht="31.5" customHeight="1">
      <c r="A59" s="86">
        <v>11</v>
      </c>
      <c r="B59" s="90" t="s">
        <v>152</v>
      </c>
      <c r="C59" s="86" t="s">
        <v>153</v>
      </c>
      <c r="D59" s="98">
        <v>0</v>
      </c>
      <c r="E59" s="98">
        <v>0</v>
      </c>
      <c r="F59" s="98">
        <v>0</v>
      </c>
    </row>
    <row r="60" spans="1:6" ht="17.25">
      <c r="A60" s="86"/>
      <c r="B60" s="100" t="s">
        <v>136</v>
      </c>
      <c r="C60" s="86"/>
      <c r="D60" s="101" t="s">
        <v>137</v>
      </c>
      <c r="E60" s="101" t="s">
        <v>137</v>
      </c>
      <c r="F60" s="101" t="s">
        <v>137</v>
      </c>
    </row>
    <row r="61" spans="1:6" ht="17.25">
      <c r="A61" s="86"/>
      <c r="B61" s="100" t="s">
        <v>138</v>
      </c>
      <c r="C61" s="86"/>
      <c r="D61" s="101" t="s">
        <v>137</v>
      </c>
      <c r="E61" s="101" t="s">
        <v>137</v>
      </c>
      <c r="F61" s="101" t="s">
        <v>137</v>
      </c>
    </row>
    <row r="62" spans="1:6" ht="15.75">
      <c r="A62" s="86"/>
      <c r="B62" s="102" t="s">
        <v>139</v>
      </c>
      <c r="C62" s="86"/>
      <c r="D62" s="101" t="s">
        <v>137</v>
      </c>
      <c r="E62" s="101" t="s">
        <v>137</v>
      </c>
      <c r="F62" s="101" t="s">
        <v>137</v>
      </c>
    </row>
    <row r="63" spans="1:6" ht="17.25">
      <c r="A63" s="86"/>
      <c r="B63" s="100" t="s">
        <v>140</v>
      </c>
      <c r="C63" s="86"/>
      <c r="D63" s="101" t="s">
        <v>137</v>
      </c>
      <c r="E63" s="101" t="s">
        <v>137</v>
      </c>
      <c r="F63" s="101" t="s">
        <v>137</v>
      </c>
    </row>
    <row r="64" spans="1:6" ht="31.5" customHeight="1">
      <c r="A64" s="86">
        <v>12</v>
      </c>
      <c r="B64" s="90" t="s">
        <v>154</v>
      </c>
      <c r="C64" s="86" t="s">
        <v>153</v>
      </c>
      <c r="D64" s="109">
        <v>18</v>
      </c>
      <c r="E64" s="109">
        <v>4</v>
      </c>
      <c r="F64" s="109">
        <v>18</v>
      </c>
    </row>
    <row r="65" spans="1:6" ht="17.25">
      <c r="A65" s="86"/>
      <c r="B65" s="100" t="s">
        <v>136</v>
      </c>
      <c r="C65" s="86"/>
      <c r="D65" s="110">
        <v>14</v>
      </c>
      <c r="E65" s="110">
        <v>0</v>
      </c>
      <c r="F65" s="110">
        <v>18</v>
      </c>
    </row>
    <row r="66" spans="1:6" ht="17.25">
      <c r="A66" s="86"/>
      <c r="B66" s="100" t="s">
        <v>138</v>
      </c>
      <c r="C66" s="86"/>
      <c r="D66" s="110">
        <v>3</v>
      </c>
      <c r="E66" s="110">
        <v>3</v>
      </c>
      <c r="F66" s="110">
        <v>0</v>
      </c>
    </row>
    <row r="67" spans="1:6" ht="15.75">
      <c r="A67" s="86"/>
      <c r="B67" s="102" t="s">
        <v>139</v>
      </c>
      <c r="C67" s="86"/>
      <c r="D67" s="110">
        <v>1</v>
      </c>
      <c r="E67" s="110">
        <v>1</v>
      </c>
      <c r="F67" s="110">
        <v>0</v>
      </c>
    </row>
    <row r="68" spans="1:6" ht="17.25">
      <c r="A68" s="86"/>
      <c r="B68" s="100" t="s">
        <v>140</v>
      </c>
      <c r="C68" s="86"/>
      <c r="D68" s="110">
        <v>0</v>
      </c>
      <c r="E68" s="110">
        <v>0</v>
      </c>
      <c r="F68" s="110">
        <v>0</v>
      </c>
    </row>
    <row r="69" spans="1:6" ht="31.5" customHeight="1">
      <c r="A69" s="86">
        <v>13</v>
      </c>
      <c r="B69" s="90" t="s">
        <v>155</v>
      </c>
      <c r="C69" s="86" t="s">
        <v>153</v>
      </c>
      <c r="D69" s="109">
        <v>199</v>
      </c>
      <c r="E69" s="109">
        <v>25</v>
      </c>
      <c r="F69" s="109">
        <v>199</v>
      </c>
    </row>
    <row r="70" spans="1:6" ht="17.25">
      <c r="A70" s="86"/>
      <c r="B70" s="100" t="s">
        <v>136</v>
      </c>
      <c r="C70" s="86"/>
      <c r="D70" s="110">
        <v>170</v>
      </c>
      <c r="E70" s="110">
        <v>0</v>
      </c>
      <c r="F70" s="110">
        <v>195</v>
      </c>
    </row>
    <row r="71" spans="1:6" ht="17.25">
      <c r="A71" s="86"/>
      <c r="B71" s="100" t="s">
        <v>138</v>
      </c>
      <c r="C71" s="86"/>
      <c r="D71" s="110">
        <v>5</v>
      </c>
      <c r="E71" s="110">
        <v>5</v>
      </c>
      <c r="F71" s="110">
        <v>0</v>
      </c>
    </row>
    <row r="72" spans="1:6" ht="15.75">
      <c r="A72" s="86"/>
      <c r="B72" s="102" t="s">
        <v>139</v>
      </c>
      <c r="C72" s="86"/>
      <c r="D72" s="110">
        <v>24</v>
      </c>
      <c r="E72" s="110">
        <v>20</v>
      </c>
      <c r="F72" s="110">
        <v>4</v>
      </c>
    </row>
    <row r="73" spans="1:6" ht="17.25">
      <c r="A73" s="86"/>
      <c r="B73" s="100" t="s">
        <v>140</v>
      </c>
      <c r="C73" s="86"/>
      <c r="D73" s="110">
        <v>0</v>
      </c>
      <c r="E73" s="110">
        <v>0</v>
      </c>
      <c r="F73" s="110">
        <v>0</v>
      </c>
    </row>
    <row r="74" spans="1:6" ht="45.75" customHeight="1">
      <c r="A74" s="86">
        <v>14</v>
      </c>
      <c r="B74" s="97" t="s">
        <v>156</v>
      </c>
      <c r="C74" s="86" t="s">
        <v>153</v>
      </c>
      <c r="D74" s="109">
        <v>4355</v>
      </c>
      <c r="E74" s="109">
        <v>572</v>
      </c>
      <c r="F74" s="109">
        <v>4371</v>
      </c>
    </row>
    <row r="75" spans="1:6" ht="17.25">
      <c r="A75" s="86"/>
      <c r="B75" s="100" t="s">
        <v>136</v>
      </c>
      <c r="C75" s="86"/>
      <c r="D75" s="110">
        <v>2579</v>
      </c>
      <c r="E75" s="110">
        <v>9</v>
      </c>
      <c r="F75" s="110">
        <f>D75+E75+E76+E77</f>
        <v>3140</v>
      </c>
    </row>
    <row r="76" spans="1:6" ht="17.25">
      <c r="A76" s="86"/>
      <c r="B76" s="100" t="s">
        <v>138</v>
      </c>
      <c r="C76" s="86"/>
      <c r="D76" s="110">
        <v>988</v>
      </c>
      <c r="E76" s="110">
        <v>50</v>
      </c>
      <c r="F76" s="110">
        <f>D76-E76</f>
        <v>938</v>
      </c>
    </row>
    <row r="77" spans="1:6" ht="15.75">
      <c r="A77" s="86"/>
      <c r="B77" s="102" t="s">
        <v>139</v>
      </c>
      <c r="C77" s="86"/>
      <c r="D77" s="110">
        <v>594</v>
      </c>
      <c r="E77" s="110">
        <v>502</v>
      </c>
      <c r="F77" s="110">
        <v>92</v>
      </c>
    </row>
    <row r="78" spans="1:6" ht="17.25">
      <c r="A78" s="86"/>
      <c r="B78" s="100" t="s">
        <v>140</v>
      </c>
      <c r="C78" s="86"/>
      <c r="D78" s="110">
        <v>194</v>
      </c>
      <c r="E78" s="110">
        <v>0</v>
      </c>
      <c r="F78" s="110">
        <v>194</v>
      </c>
    </row>
    <row r="79" spans="1:6" ht="31.5" customHeight="1">
      <c r="A79" s="86">
        <v>15</v>
      </c>
      <c r="B79" s="90" t="s">
        <v>157</v>
      </c>
      <c r="C79" s="86" t="s">
        <v>153</v>
      </c>
      <c r="D79" s="98" t="s">
        <v>137</v>
      </c>
      <c r="E79" s="98" t="s">
        <v>137</v>
      </c>
      <c r="F79" s="98" t="s">
        <v>137</v>
      </c>
    </row>
    <row r="80" spans="1:6" ht="17.25">
      <c r="A80" s="86"/>
      <c r="B80" s="100" t="s">
        <v>136</v>
      </c>
      <c r="C80" s="86"/>
      <c r="D80" s="111" t="s">
        <v>137</v>
      </c>
      <c r="E80" s="111" t="s">
        <v>137</v>
      </c>
      <c r="F80" s="111" t="s">
        <v>137</v>
      </c>
    </row>
    <row r="81" spans="1:6" ht="45.75">
      <c r="A81" s="86"/>
      <c r="B81" s="100" t="s">
        <v>158</v>
      </c>
      <c r="C81" s="86"/>
      <c r="D81" s="111" t="s">
        <v>137</v>
      </c>
      <c r="E81" s="111" t="s">
        <v>137</v>
      </c>
      <c r="F81" s="111" t="s">
        <v>137</v>
      </c>
    </row>
    <row r="82" spans="1:6" ht="31.5">
      <c r="A82" s="86"/>
      <c r="B82" s="100" t="s">
        <v>159</v>
      </c>
      <c r="C82" s="86"/>
      <c r="D82" s="111" t="s">
        <v>137</v>
      </c>
      <c r="E82" s="111" t="s">
        <v>137</v>
      </c>
      <c r="F82" s="111" t="s">
        <v>137</v>
      </c>
    </row>
    <row r="83" spans="1:6" ht="31.5" customHeight="1">
      <c r="A83" s="86">
        <v>16</v>
      </c>
      <c r="B83" s="90" t="s">
        <v>160</v>
      </c>
      <c r="C83" s="86" t="s">
        <v>153</v>
      </c>
      <c r="D83" s="112">
        <v>36</v>
      </c>
      <c r="E83" s="112">
        <v>0</v>
      </c>
      <c r="F83" s="112">
        <v>36</v>
      </c>
    </row>
    <row r="84" spans="1:6" ht="17.25">
      <c r="A84" s="86"/>
      <c r="B84" s="100" t="s">
        <v>136</v>
      </c>
      <c r="C84" s="86"/>
      <c r="D84" s="113" t="s">
        <v>161</v>
      </c>
      <c r="E84" s="113">
        <v>0</v>
      </c>
      <c r="F84" s="113" t="s">
        <v>161</v>
      </c>
    </row>
    <row r="85" spans="1:6" ht="31.5">
      <c r="A85" s="86"/>
      <c r="B85" s="100" t="s">
        <v>162</v>
      </c>
      <c r="C85" s="86"/>
      <c r="D85" s="113" t="s">
        <v>163</v>
      </c>
      <c r="E85" s="113">
        <v>0</v>
      </c>
      <c r="F85" s="113" t="s">
        <v>163</v>
      </c>
    </row>
    <row r="86" spans="1:6" ht="31.5">
      <c r="A86" s="86"/>
      <c r="B86" s="100" t="s">
        <v>159</v>
      </c>
      <c r="C86" s="86"/>
      <c r="D86" s="113">
        <v>0</v>
      </c>
      <c r="E86" s="113">
        <v>0</v>
      </c>
      <c r="F86" s="113">
        <v>0</v>
      </c>
    </row>
    <row r="87" spans="1:6" ht="31.5" customHeight="1">
      <c r="A87" s="86">
        <v>17</v>
      </c>
      <c r="B87" s="90" t="s">
        <v>164</v>
      </c>
      <c r="C87" s="86" t="s">
        <v>153</v>
      </c>
      <c r="D87" s="109">
        <v>331</v>
      </c>
      <c r="E87" s="109">
        <v>8</v>
      </c>
      <c r="F87" s="109">
        <v>331</v>
      </c>
    </row>
    <row r="88" spans="1:6" ht="17.25">
      <c r="A88" s="86"/>
      <c r="B88" s="100" t="s">
        <v>136</v>
      </c>
      <c r="C88" s="86"/>
      <c r="D88" s="110">
        <v>315</v>
      </c>
      <c r="E88" s="110">
        <v>0</v>
      </c>
      <c r="F88" s="110">
        <v>323</v>
      </c>
    </row>
    <row r="89" spans="1:6" ht="45.75">
      <c r="A89" s="86"/>
      <c r="B89" s="100" t="s">
        <v>165</v>
      </c>
      <c r="C89" s="86"/>
      <c r="D89" s="110">
        <v>8</v>
      </c>
      <c r="E89" s="110">
        <v>8</v>
      </c>
      <c r="F89" s="110">
        <v>0</v>
      </c>
    </row>
    <row r="90" spans="1:6" ht="31.5">
      <c r="A90" s="86"/>
      <c r="B90" s="100" t="s">
        <v>159</v>
      </c>
      <c r="C90" s="86"/>
      <c r="D90" s="110">
        <v>8</v>
      </c>
      <c r="E90" s="110">
        <v>0</v>
      </c>
      <c r="F90" s="110">
        <v>8</v>
      </c>
    </row>
    <row r="91" spans="1:6" ht="31.5" customHeight="1">
      <c r="A91" s="86">
        <v>18</v>
      </c>
      <c r="B91" s="90" t="s">
        <v>166</v>
      </c>
      <c r="C91" s="86" t="s">
        <v>153</v>
      </c>
      <c r="D91" s="114">
        <v>4760</v>
      </c>
      <c r="E91" s="114">
        <v>213</v>
      </c>
      <c r="F91" s="114">
        <v>4783</v>
      </c>
    </row>
    <row r="92" spans="1:6" ht="17.25">
      <c r="A92" s="86"/>
      <c r="B92" s="100" t="s">
        <v>136</v>
      </c>
      <c r="C92" s="86"/>
      <c r="D92" s="115">
        <v>4103</v>
      </c>
      <c r="E92" s="115">
        <v>23</v>
      </c>
      <c r="F92" s="115">
        <v>4316</v>
      </c>
    </row>
    <row r="93" spans="1:6" ht="31.5">
      <c r="A93" s="86"/>
      <c r="B93" s="100" t="s">
        <v>162</v>
      </c>
      <c r="C93" s="86"/>
      <c r="D93" s="115">
        <v>533</v>
      </c>
      <c r="E93" s="115">
        <v>144</v>
      </c>
      <c r="F93" s="115">
        <v>389</v>
      </c>
    </row>
    <row r="94" spans="1:6" ht="31.5">
      <c r="A94" s="86"/>
      <c r="B94" s="100" t="s">
        <v>159</v>
      </c>
      <c r="C94" s="86"/>
      <c r="D94" s="115">
        <v>0</v>
      </c>
      <c r="E94" s="115">
        <v>0</v>
      </c>
      <c r="F94" s="115">
        <v>0</v>
      </c>
    </row>
    <row r="95" spans="1:6" ht="15" customHeight="1">
      <c r="A95" s="116"/>
      <c r="B95" s="116"/>
      <c r="C95" s="116"/>
      <c r="D95" s="116">
        <v>124</v>
      </c>
      <c r="E95" s="116">
        <v>46</v>
      </c>
      <c r="F95" s="116">
        <v>78</v>
      </c>
    </row>
    <row r="96" spans="1:6" ht="30" customHeight="1">
      <c r="A96" s="117" t="s">
        <v>167</v>
      </c>
      <c r="B96" s="117"/>
      <c r="C96" s="117"/>
      <c r="D96" s="117"/>
      <c r="E96" s="117"/>
      <c r="F96" s="117"/>
    </row>
    <row r="98" spans="1:6" ht="14.25">
      <c r="A98" s="118" t="s">
        <v>168</v>
      </c>
      <c r="B98" s="118"/>
      <c r="C98" s="118"/>
      <c r="D98" s="118"/>
      <c r="E98" s="118"/>
      <c r="F98" s="118"/>
    </row>
  </sheetData>
  <sheetProtection selectLockedCells="1" selectUnlockedCells="1"/>
  <mergeCells count="40">
    <mergeCell ref="A1:F1"/>
    <mergeCell ref="A4:A8"/>
    <mergeCell ref="C4:C8"/>
    <mergeCell ref="A9:A13"/>
    <mergeCell ref="C9:C13"/>
    <mergeCell ref="A14:A18"/>
    <mergeCell ref="C14:C18"/>
    <mergeCell ref="A19:A23"/>
    <mergeCell ref="C19:C23"/>
    <mergeCell ref="A24:A28"/>
    <mergeCell ref="C24:C28"/>
    <mergeCell ref="A29:A34"/>
    <mergeCell ref="C29:C34"/>
    <mergeCell ref="A35:A40"/>
    <mergeCell ref="C35:C40"/>
    <mergeCell ref="A41:A46"/>
    <mergeCell ref="C41:C46"/>
    <mergeCell ref="A47:A52"/>
    <mergeCell ref="C47:C52"/>
    <mergeCell ref="A53:A58"/>
    <mergeCell ref="C53:C58"/>
    <mergeCell ref="A59:A63"/>
    <mergeCell ref="C59:C63"/>
    <mergeCell ref="A64:A68"/>
    <mergeCell ref="C64:C68"/>
    <mergeCell ref="A69:A73"/>
    <mergeCell ref="C69:C73"/>
    <mergeCell ref="A74:A78"/>
    <mergeCell ref="C74:C78"/>
    <mergeCell ref="A79:A82"/>
    <mergeCell ref="C79:C82"/>
    <mergeCell ref="A83:A86"/>
    <mergeCell ref="C83:C86"/>
    <mergeCell ref="A87:A90"/>
    <mergeCell ref="C87:C90"/>
    <mergeCell ref="A91:A94"/>
    <mergeCell ref="C91:C94"/>
    <mergeCell ref="A95:F95"/>
    <mergeCell ref="A96:F96"/>
    <mergeCell ref="A98:F98"/>
  </mergeCells>
  <printOptions/>
  <pageMargins left="0.65" right="0.4" top="0.3402777777777778" bottom="0.45" header="0.5118055555555555" footer="0.5118055555555555"/>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sheetPr codeName="Лист6"/>
  <dimension ref="A1:I183"/>
  <sheetViews>
    <sheetView zoomScale="85" zoomScaleNormal="85" zoomScaleSheetLayoutView="100" workbookViewId="0" topLeftCell="A1">
      <selection activeCell="G132" sqref="G132"/>
    </sheetView>
  </sheetViews>
  <sheetFormatPr defaultColWidth="9.140625" defaultRowHeight="12.75"/>
  <cols>
    <col min="1" max="1" width="4.421875" style="1" customWidth="1"/>
    <col min="2" max="2" width="33.28125" style="1" customWidth="1"/>
    <col min="3" max="3" width="14.7109375" style="1" customWidth="1"/>
    <col min="4" max="4" width="10.421875" style="1" customWidth="1"/>
    <col min="5" max="5" width="10.7109375" style="1" customWidth="1"/>
    <col min="6" max="6" width="9.28125" style="1" customWidth="1"/>
    <col min="7" max="7" width="10.421875" style="1" customWidth="1"/>
    <col min="8" max="8" width="10.28125" style="1" customWidth="1"/>
    <col min="9" max="9" width="18.7109375" style="1" customWidth="1"/>
    <col min="10" max="16384" width="9.140625" style="1" customWidth="1"/>
  </cols>
  <sheetData>
    <row r="1" spans="1:9" ht="21.75" customHeight="1">
      <c r="A1" s="60" t="s">
        <v>169</v>
      </c>
      <c r="B1" s="60"/>
      <c r="C1" s="60"/>
      <c r="D1" s="60"/>
      <c r="E1" s="60"/>
      <c r="F1" s="60"/>
      <c r="G1" s="60"/>
      <c r="H1" s="60"/>
      <c r="I1" s="60"/>
    </row>
    <row r="2" spans="1:9" ht="45.75" customHeight="1">
      <c r="A2" s="86" t="s">
        <v>8</v>
      </c>
      <c r="B2" s="86" t="s">
        <v>170</v>
      </c>
      <c r="C2" s="86" t="s">
        <v>171</v>
      </c>
      <c r="D2" s="119" t="s">
        <v>172</v>
      </c>
      <c r="E2" s="119"/>
      <c r="F2" s="119"/>
      <c r="G2" s="96" t="s">
        <v>173</v>
      </c>
      <c r="H2" s="96"/>
      <c r="I2" s="96"/>
    </row>
    <row r="3" spans="1:9" ht="14.25" customHeight="1">
      <c r="A3" s="120">
        <v>1</v>
      </c>
      <c r="B3" s="120">
        <v>2</v>
      </c>
      <c r="C3" s="120">
        <v>3</v>
      </c>
      <c r="D3" s="121">
        <v>4</v>
      </c>
      <c r="E3" s="121"/>
      <c r="F3" s="121"/>
      <c r="G3" s="86">
        <v>5</v>
      </c>
      <c r="H3" s="86"/>
      <c r="I3" s="86"/>
    </row>
    <row r="4" spans="1:9" ht="45.75">
      <c r="A4" s="122">
        <v>1</v>
      </c>
      <c r="B4" s="123" t="s">
        <v>174</v>
      </c>
      <c r="C4" s="124" t="s">
        <v>146</v>
      </c>
      <c r="D4" s="98">
        <f>D6+D7+D9+D11+D13+D15+D17+E21</f>
        <v>32409.85</v>
      </c>
      <c r="E4" s="98"/>
      <c r="F4" s="98"/>
      <c r="G4" s="98">
        <f>G6+G7+G9+G11+G13+G15+G17+H21</f>
        <v>32277.95</v>
      </c>
      <c r="H4" s="98"/>
      <c r="I4" s="98"/>
    </row>
    <row r="5" spans="1:9" ht="15.75">
      <c r="A5" s="122"/>
      <c r="B5" s="125" t="s">
        <v>175</v>
      </c>
      <c r="C5" s="124"/>
      <c r="D5" s="98"/>
      <c r="E5" s="98"/>
      <c r="F5" s="98"/>
      <c r="G5" s="98"/>
      <c r="H5" s="98"/>
      <c r="I5" s="98"/>
    </row>
    <row r="6" spans="1:9" ht="17.25">
      <c r="A6" s="122"/>
      <c r="B6" s="123" t="s">
        <v>176</v>
      </c>
      <c r="C6" s="124" t="s">
        <v>177</v>
      </c>
      <c r="D6" s="105">
        <v>0</v>
      </c>
      <c r="E6" s="105">
        <v>0</v>
      </c>
      <c r="F6" s="105"/>
      <c r="G6" s="105">
        <v>0</v>
      </c>
      <c r="H6" s="126">
        <v>0</v>
      </c>
      <c r="I6" s="126"/>
    </row>
    <row r="7" spans="1:9" ht="17.25">
      <c r="A7" s="122"/>
      <c r="B7" s="123" t="s">
        <v>178</v>
      </c>
      <c r="C7" s="124" t="s">
        <v>177</v>
      </c>
      <c r="D7" s="106">
        <v>1100.32</v>
      </c>
      <c r="E7" s="127">
        <v>0.041</v>
      </c>
      <c r="F7" s="127"/>
      <c r="G7" s="106">
        <v>1100.32</v>
      </c>
      <c r="H7" s="128">
        <v>0.041</v>
      </c>
      <c r="I7" s="128"/>
    </row>
    <row r="8" spans="1:9" ht="17.25">
      <c r="A8" s="122"/>
      <c r="B8" s="125" t="s">
        <v>179</v>
      </c>
      <c r="C8" s="124" t="s">
        <v>177</v>
      </c>
      <c r="D8" s="106">
        <v>0</v>
      </c>
      <c r="E8" s="127">
        <v>0</v>
      </c>
      <c r="F8" s="127"/>
      <c r="G8" s="106">
        <v>0</v>
      </c>
      <c r="H8" s="128">
        <v>0</v>
      </c>
      <c r="I8" s="128"/>
    </row>
    <row r="9" spans="1:9" ht="17.25">
      <c r="A9" s="122"/>
      <c r="B9" s="123" t="s">
        <v>180</v>
      </c>
      <c r="C9" s="124" t="s">
        <v>177</v>
      </c>
      <c r="D9" s="106">
        <v>0</v>
      </c>
      <c r="E9" s="127">
        <v>0</v>
      </c>
      <c r="F9" s="127"/>
      <c r="G9" s="106">
        <v>0</v>
      </c>
      <c r="H9" s="128">
        <v>0</v>
      </c>
      <c r="I9" s="128"/>
    </row>
    <row r="10" spans="1:9" ht="17.25">
      <c r="A10" s="122"/>
      <c r="B10" s="125" t="s">
        <v>179</v>
      </c>
      <c r="C10" s="124" t="s">
        <v>177</v>
      </c>
      <c r="D10" s="106">
        <v>0</v>
      </c>
      <c r="E10" s="127">
        <v>0</v>
      </c>
      <c r="F10" s="127"/>
      <c r="G10" s="106">
        <v>0</v>
      </c>
      <c r="H10" s="128">
        <v>0</v>
      </c>
      <c r="I10" s="128"/>
    </row>
    <row r="11" spans="1:9" ht="17.25">
      <c r="A11" s="122"/>
      <c r="B11" s="123" t="s">
        <v>181</v>
      </c>
      <c r="C11" s="124" t="s">
        <v>177</v>
      </c>
      <c r="D11" s="106">
        <v>4440.33</v>
      </c>
      <c r="E11" s="127">
        <v>0.1656</v>
      </c>
      <c r="F11" s="127"/>
      <c r="G11" s="106">
        <v>4440.33</v>
      </c>
      <c r="H11" s="128">
        <v>0.1656</v>
      </c>
      <c r="I11" s="128"/>
    </row>
    <row r="12" spans="1:9" ht="17.25">
      <c r="A12" s="122"/>
      <c r="B12" s="125" t="s">
        <v>182</v>
      </c>
      <c r="C12" s="124" t="s">
        <v>177</v>
      </c>
      <c r="D12" s="106">
        <v>0</v>
      </c>
      <c r="E12" s="127">
        <v>0</v>
      </c>
      <c r="F12" s="127"/>
      <c r="G12" s="106">
        <v>0</v>
      </c>
      <c r="H12" s="128">
        <v>0</v>
      </c>
      <c r="I12" s="128"/>
    </row>
    <row r="13" spans="1:9" ht="17.25">
      <c r="A13" s="122"/>
      <c r="B13" s="123" t="s">
        <v>183</v>
      </c>
      <c r="C13" s="124" t="s">
        <v>177</v>
      </c>
      <c r="D13" s="106">
        <v>9136.2</v>
      </c>
      <c r="E13" s="127">
        <f>IF(D4=0,0,D13/D4)</f>
        <v>0.28189578168365487</v>
      </c>
      <c r="F13" s="127"/>
      <c r="G13" s="106">
        <v>9136.2</v>
      </c>
      <c r="H13" s="128">
        <f>IF(G4=0,0,G13/G4)</f>
        <v>0.2830477152359428</v>
      </c>
      <c r="I13" s="128"/>
    </row>
    <row r="14" spans="1:9" ht="17.25">
      <c r="A14" s="122"/>
      <c r="B14" s="125" t="s">
        <v>182</v>
      </c>
      <c r="C14" s="124" t="s">
        <v>177</v>
      </c>
      <c r="D14" s="106">
        <v>26</v>
      </c>
      <c r="E14" s="127">
        <f>IF(D13=0,0,D14/D13)</f>
        <v>0.0028458221142269213</v>
      </c>
      <c r="F14" s="127"/>
      <c r="G14" s="106">
        <v>19.1</v>
      </c>
      <c r="H14" s="128">
        <f>IF(G13=0,0,G14/G13)</f>
        <v>0.002090584706989777</v>
      </c>
      <c r="I14" s="128"/>
    </row>
    <row r="15" spans="1:9" ht="17.25">
      <c r="A15" s="122"/>
      <c r="B15" s="123" t="s">
        <v>184</v>
      </c>
      <c r="C15" s="124" t="s">
        <v>177</v>
      </c>
      <c r="D15" s="106">
        <v>223.9</v>
      </c>
      <c r="E15" s="127">
        <f>IF(D4=0,0,D15/D4)</f>
        <v>0.006908393590220258</v>
      </c>
      <c r="F15" s="127"/>
      <c r="G15" s="106">
        <v>223</v>
      </c>
      <c r="H15" s="128">
        <f>IF(G4=0,0,G15/G4)</f>
        <v>0.0069087411065448705</v>
      </c>
      <c r="I15" s="128"/>
    </row>
    <row r="16" spans="1:9" ht="17.25">
      <c r="A16" s="122"/>
      <c r="B16" s="125" t="s">
        <v>179</v>
      </c>
      <c r="C16" s="124" t="s">
        <v>177</v>
      </c>
      <c r="D16" s="106">
        <v>1.9</v>
      </c>
      <c r="E16" s="127">
        <f>IF(D15=0,0,D16/D15)</f>
        <v>0.008485931219294328</v>
      </c>
      <c r="F16" s="127"/>
      <c r="G16" s="106">
        <v>1.7000000000000002</v>
      </c>
      <c r="H16" s="128">
        <f>IF(G15=0,0,G16/G15)</f>
        <v>0.007623318385650225</v>
      </c>
      <c r="I16" s="128"/>
    </row>
    <row r="17" spans="1:9" ht="17.25">
      <c r="A17" s="122"/>
      <c r="B17" s="123" t="s">
        <v>185</v>
      </c>
      <c r="C17" s="124" t="s">
        <v>177</v>
      </c>
      <c r="D17" s="106">
        <v>11004.1</v>
      </c>
      <c r="E17" s="127">
        <f>IF(D4=0,0,D17/D4)</f>
        <v>0.33952949489121365</v>
      </c>
      <c r="F17" s="127"/>
      <c r="G17" s="106">
        <v>11004.1</v>
      </c>
      <c r="H17" s="128">
        <f>IF(G4=0,0,G17/G4)</f>
        <v>0.3409169417512574</v>
      </c>
      <c r="I17" s="128"/>
    </row>
    <row r="18" spans="1:9" ht="17.25">
      <c r="A18" s="122"/>
      <c r="B18" s="125" t="s">
        <v>179</v>
      </c>
      <c r="C18" s="124" t="s">
        <v>177</v>
      </c>
      <c r="D18" s="106">
        <v>574</v>
      </c>
      <c r="E18" s="127">
        <f>IF(D17=0,0,D18/D17)</f>
        <v>0.052162375841731716</v>
      </c>
      <c r="F18" s="127"/>
      <c r="G18" s="106">
        <v>421</v>
      </c>
      <c r="H18" s="128">
        <f>IF(G17=0,0,G18/G17)</f>
        <v>0.038258467298552354</v>
      </c>
      <c r="I18" s="128"/>
    </row>
    <row r="19" spans="1:9" ht="17.25">
      <c r="A19" s="122"/>
      <c r="B19" s="125" t="s">
        <v>186</v>
      </c>
      <c r="C19" s="124" t="s">
        <v>146</v>
      </c>
      <c r="D19" s="106">
        <v>3.7</v>
      </c>
      <c r="E19" s="106"/>
      <c r="F19" s="106"/>
      <c r="G19" s="129">
        <v>3.7</v>
      </c>
      <c r="H19" s="129"/>
      <c r="I19" s="129"/>
    </row>
    <row r="20" spans="1:9" ht="31.5">
      <c r="A20" s="122"/>
      <c r="B20" s="125" t="s">
        <v>187</v>
      </c>
      <c r="C20" s="124" t="s">
        <v>146</v>
      </c>
      <c r="D20" s="106">
        <v>208.3</v>
      </c>
      <c r="E20" s="106"/>
      <c r="F20" s="106"/>
      <c r="G20" s="129">
        <v>250.8</v>
      </c>
      <c r="H20" s="129"/>
      <c r="I20" s="129"/>
    </row>
    <row r="21" spans="1:9" ht="15" customHeight="1">
      <c r="A21" s="122"/>
      <c r="B21" s="123" t="s">
        <v>188</v>
      </c>
      <c r="C21" s="124" t="s">
        <v>189</v>
      </c>
      <c r="D21" s="113">
        <v>280754</v>
      </c>
      <c r="E21" s="106">
        <v>6505</v>
      </c>
      <c r="F21" s="106"/>
      <c r="G21" s="113">
        <v>280754</v>
      </c>
      <c r="H21" s="129">
        <v>6374</v>
      </c>
      <c r="I21" s="129"/>
    </row>
    <row r="22" spans="1:9" ht="31.5">
      <c r="A22" s="122"/>
      <c r="B22" s="125" t="s">
        <v>190</v>
      </c>
      <c r="C22" s="124" t="s">
        <v>177</v>
      </c>
      <c r="D22" s="106">
        <v>4546.25</v>
      </c>
      <c r="E22" s="127">
        <f>IF(E21=0,0,D22/E21)</f>
        <v>0.6988854727132975</v>
      </c>
      <c r="F22" s="127"/>
      <c r="G22" s="106">
        <v>4621.25</v>
      </c>
      <c r="H22" s="128">
        <f>IF(H21=0,0,G22/H21)</f>
        <v>0.7250156887354879</v>
      </c>
      <c r="I22" s="128"/>
    </row>
    <row r="23" spans="1:9" ht="31.5">
      <c r="A23" s="122">
        <v>2</v>
      </c>
      <c r="B23" s="123" t="s">
        <v>191</v>
      </c>
      <c r="C23" s="124" t="s">
        <v>146</v>
      </c>
      <c r="D23" s="98">
        <f>SUM(D25,D27,D29,D31,D33,D35)</f>
        <v>1088.997</v>
      </c>
      <c r="E23" s="98"/>
      <c r="F23" s="98"/>
      <c r="G23" s="98">
        <f>SUM(G25,G27,G29,G31,G33,G35)</f>
        <v>1087.295</v>
      </c>
      <c r="H23" s="98"/>
      <c r="I23" s="98"/>
    </row>
    <row r="24" spans="1:9" ht="15.75">
      <c r="A24" s="122"/>
      <c r="B24" s="125" t="s">
        <v>175</v>
      </c>
      <c r="C24" s="124"/>
      <c r="D24" s="98"/>
      <c r="E24" s="98"/>
      <c r="F24" s="98"/>
      <c r="G24" s="98"/>
      <c r="H24" s="98"/>
      <c r="I24" s="98"/>
    </row>
    <row r="25" spans="1:9" ht="17.25">
      <c r="A25" s="122"/>
      <c r="B25" s="123" t="s">
        <v>176</v>
      </c>
      <c r="C25" s="124" t="s">
        <v>177</v>
      </c>
      <c r="D25" s="130">
        <v>0</v>
      </c>
      <c r="E25" s="131">
        <v>0</v>
      </c>
      <c r="F25" s="131"/>
      <c r="G25" s="130">
        <v>0</v>
      </c>
      <c r="H25" s="131">
        <v>0</v>
      </c>
      <c r="I25" s="131"/>
    </row>
    <row r="26" spans="1:9" ht="17.25">
      <c r="A26" s="122"/>
      <c r="B26" s="125" t="s">
        <v>192</v>
      </c>
      <c r="C26" s="124" t="s">
        <v>177</v>
      </c>
      <c r="D26" s="130">
        <v>0</v>
      </c>
      <c r="E26" s="131">
        <v>0</v>
      </c>
      <c r="F26" s="131"/>
      <c r="G26" s="130">
        <v>0</v>
      </c>
      <c r="H26" s="131">
        <v>0</v>
      </c>
      <c r="I26" s="131"/>
    </row>
    <row r="27" spans="1:9" ht="17.25">
      <c r="A27" s="122"/>
      <c r="B27" s="123" t="s">
        <v>180</v>
      </c>
      <c r="C27" s="124" t="s">
        <v>177</v>
      </c>
      <c r="D27" s="130">
        <v>0</v>
      </c>
      <c r="E27" s="131">
        <v>0</v>
      </c>
      <c r="F27" s="131"/>
      <c r="G27" s="130">
        <v>0</v>
      </c>
      <c r="H27" s="131">
        <v>0</v>
      </c>
      <c r="I27" s="131"/>
    </row>
    <row r="28" spans="1:9" ht="17.25">
      <c r="A28" s="122"/>
      <c r="B28" s="125" t="s">
        <v>192</v>
      </c>
      <c r="C28" s="124" t="s">
        <v>177</v>
      </c>
      <c r="D28" s="130">
        <v>0</v>
      </c>
      <c r="E28" s="131">
        <v>0</v>
      </c>
      <c r="F28" s="131"/>
      <c r="G28" s="130">
        <v>0</v>
      </c>
      <c r="H28" s="131">
        <v>0</v>
      </c>
      <c r="I28" s="131"/>
    </row>
    <row r="29" spans="1:9" ht="17.25">
      <c r="A29" s="122"/>
      <c r="B29" s="123" t="s">
        <v>181</v>
      </c>
      <c r="C29" s="124" t="s">
        <v>177</v>
      </c>
      <c r="D29" s="132">
        <v>35.627</v>
      </c>
      <c r="E29" s="133">
        <f>D29/D23</f>
        <v>0.032715425295019175</v>
      </c>
      <c r="F29" s="133"/>
      <c r="G29" s="132">
        <v>35.627</v>
      </c>
      <c r="H29" s="133">
        <f>G29/G23</f>
        <v>0.03276663646940343</v>
      </c>
      <c r="I29" s="133"/>
    </row>
    <row r="30" spans="1:9" ht="17.25">
      <c r="A30" s="122"/>
      <c r="B30" s="125" t="s">
        <v>192</v>
      </c>
      <c r="C30" s="124" t="s">
        <v>177</v>
      </c>
      <c r="D30" s="132">
        <v>14.73</v>
      </c>
      <c r="E30" s="133">
        <f>D30/D29</f>
        <v>0.4134504729559042</v>
      </c>
      <c r="F30" s="133"/>
      <c r="G30" s="132">
        <v>14.73</v>
      </c>
      <c r="H30" s="133">
        <f>G30/G29</f>
        <v>0.4134504729559042</v>
      </c>
      <c r="I30" s="133"/>
    </row>
    <row r="31" spans="1:9" ht="17.25">
      <c r="A31" s="122"/>
      <c r="B31" s="123" t="s">
        <v>183</v>
      </c>
      <c r="C31" s="124" t="s">
        <v>177</v>
      </c>
      <c r="D31" s="134">
        <v>233.54</v>
      </c>
      <c r="E31" s="133">
        <f>D31/D23</f>
        <v>0.2144542179638695</v>
      </c>
      <c r="F31" s="133"/>
      <c r="G31" s="132">
        <v>233.54</v>
      </c>
      <c r="H31" s="133">
        <f>G31/G23</f>
        <v>0.21478991442064937</v>
      </c>
      <c r="I31" s="133"/>
    </row>
    <row r="32" spans="1:9" ht="17.25">
      <c r="A32" s="122"/>
      <c r="B32" s="125" t="s">
        <v>192</v>
      </c>
      <c r="C32" s="124" t="s">
        <v>177</v>
      </c>
      <c r="D32" s="134">
        <v>88.175</v>
      </c>
      <c r="E32" s="133">
        <f>D32/D31</f>
        <v>0.3775584482315663</v>
      </c>
      <c r="F32" s="133"/>
      <c r="G32" s="132">
        <v>91.58</v>
      </c>
      <c r="H32" s="133">
        <f>G32/G31</f>
        <v>0.39213839171019954</v>
      </c>
      <c r="I32" s="133"/>
    </row>
    <row r="33" spans="1:9" ht="17.25">
      <c r="A33" s="122"/>
      <c r="B33" s="123" t="s">
        <v>184</v>
      </c>
      <c r="C33" s="124" t="s">
        <v>177</v>
      </c>
      <c r="D33" s="134">
        <v>354.367</v>
      </c>
      <c r="E33" s="133">
        <f>D33/D23</f>
        <v>0.32540677338872376</v>
      </c>
      <c r="F33" s="133"/>
      <c r="G33" s="132">
        <v>354.367</v>
      </c>
      <c r="H33" s="133">
        <f>G33/G23</f>
        <v>0.32591614971098</v>
      </c>
      <c r="I33" s="133"/>
    </row>
    <row r="34" spans="1:9" ht="17.25">
      <c r="A34" s="122"/>
      <c r="B34" s="125" t="s">
        <v>192</v>
      </c>
      <c r="C34" s="124" t="s">
        <v>177</v>
      </c>
      <c r="D34" s="134">
        <v>258.339</v>
      </c>
      <c r="E34" s="133">
        <f>D34/D33</f>
        <v>0.7290153992894371</v>
      </c>
      <c r="F34" s="133"/>
      <c r="G34" s="132">
        <v>243.737</v>
      </c>
      <c r="H34" s="133">
        <f>G34/G33</f>
        <v>0.6878095307971679</v>
      </c>
      <c r="I34" s="133"/>
    </row>
    <row r="35" spans="1:9" ht="17.25">
      <c r="A35" s="122"/>
      <c r="B35" s="123" t="s">
        <v>193</v>
      </c>
      <c r="C35" s="124" t="s">
        <v>177</v>
      </c>
      <c r="D35" s="134">
        <v>465.463</v>
      </c>
      <c r="E35" s="133">
        <f>D35/D23</f>
        <v>0.42742358335238756</v>
      </c>
      <c r="F35" s="133"/>
      <c r="G35" s="132">
        <v>463.761</v>
      </c>
      <c r="H35" s="133">
        <f>G35/G23</f>
        <v>0.42652729939896716</v>
      </c>
      <c r="I35" s="133"/>
    </row>
    <row r="36" spans="1:9" ht="17.25">
      <c r="A36" s="122"/>
      <c r="B36" s="125" t="s">
        <v>192</v>
      </c>
      <c r="C36" s="124" t="s">
        <v>177</v>
      </c>
      <c r="D36" s="134">
        <v>334.011</v>
      </c>
      <c r="E36" s="133">
        <f>D36/D35</f>
        <v>0.7175887234860773</v>
      </c>
      <c r="F36" s="133"/>
      <c r="G36" s="132">
        <v>330.769</v>
      </c>
      <c r="H36" s="133">
        <f>G36/G35</f>
        <v>0.7132315998973608</v>
      </c>
      <c r="I36" s="133"/>
    </row>
    <row r="37" spans="1:9" ht="58.5" customHeight="1">
      <c r="A37" s="122">
        <v>3</v>
      </c>
      <c r="B37" s="123" t="s">
        <v>194</v>
      </c>
      <c r="C37" s="124" t="s">
        <v>195</v>
      </c>
      <c r="D37" s="135">
        <f>SUM(D39:D42)</f>
        <v>217</v>
      </c>
      <c r="E37" s="98">
        <f>SUM(E39:E42)</f>
        <v>2673</v>
      </c>
      <c r="F37" s="98"/>
      <c r="G37" s="135">
        <f>SUM(G39:G42)</f>
        <v>217</v>
      </c>
      <c r="H37" s="98">
        <f>SUM(H39:H42)</f>
        <v>2673</v>
      </c>
      <c r="I37" s="98"/>
    </row>
    <row r="38" spans="1:9" ht="14.25" customHeight="1">
      <c r="A38" s="122"/>
      <c r="B38" s="125" t="s">
        <v>175</v>
      </c>
      <c r="C38" s="124"/>
      <c r="D38" s="135"/>
      <c r="E38" s="98"/>
      <c r="F38" s="98"/>
      <c r="G38" s="135"/>
      <c r="H38" s="98"/>
      <c r="I38" s="98"/>
    </row>
    <row r="39" spans="1:9" ht="15">
      <c r="A39" s="122"/>
      <c r="B39" s="123" t="s">
        <v>196</v>
      </c>
      <c r="C39" s="124" t="s">
        <v>195</v>
      </c>
      <c r="D39" s="111">
        <v>0</v>
      </c>
      <c r="E39" s="101">
        <v>0</v>
      </c>
      <c r="F39" s="101"/>
      <c r="G39" s="111">
        <v>0</v>
      </c>
      <c r="H39" s="101">
        <v>0</v>
      </c>
      <c r="I39" s="101"/>
    </row>
    <row r="40" spans="1:9" ht="15">
      <c r="A40" s="122"/>
      <c r="B40" s="123" t="s">
        <v>197</v>
      </c>
      <c r="C40" s="124" t="s">
        <v>195</v>
      </c>
      <c r="D40" s="111">
        <v>18</v>
      </c>
      <c r="E40" s="101">
        <v>1321</v>
      </c>
      <c r="F40" s="101"/>
      <c r="G40" s="111">
        <v>18</v>
      </c>
      <c r="H40" s="101">
        <v>1321</v>
      </c>
      <c r="I40" s="101"/>
    </row>
    <row r="41" spans="1:9" ht="15.75">
      <c r="A41" s="122"/>
      <c r="B41" s="123" t="s">
        <v>198</v>
      </c>
      <c r="C41" s="124" t="s">
        <v>195</v>
      </c>
      <c r="D41" s="111">
        <v>0</v>
      </c>
      <c r="E41" s="101">
        <v>0</v>
      </c>
      <c r="F41" s="101"/>
      <c r="G41" s="111">
        <v>0</v>
      </c>
      <c r="H41" s="101">
        <v>0</v>
      </c>
      <c r="I41" s="101"/>
    </row>
    <row r="42" spans="1:9" ht="15">
      <c r="A42" s="122"/>
      <c r="B42" s="123" t="s">
        <v>199</v>
      </c>
      <c r="C42" s="124" t="s">
        <v>195</v>
      </c>
      <c r="D42" s="111">
        <v>199</v>
      </c>
      <c r="E42" s="101">
        <v>1352</v>
      </c>
      <c r="F42" s="101"/>
      <c r="G42" s="111">
        <v>199</v>
      </c>
      <c r="H42" s="101">
        <v>1352</v>
      </c>
      <c r="I42" s="101"/>
    </row>
    <row r="43" spans="1:9" ht="45" customHeight="1">
      <c r="A43" s="122">
        <v>4</v>
      </c>
      <c r="B43" s="123" t="s">
        <v>200</v>
      </c>
      <c r="C43" s="124" t="s">
        <v>153</v>
      </c>
      <c r="D43" s="111">
        <f>D44+D45+D46+D47+D48</f>
        <v>369</v>
      </c>
      <c r="E43" s="111"/>
      <c r="F43" s="111"/>
      <c r="G43" s="111">
        <v>369</v>
      </c>
      <c r="H43" s="111"/>
      <c r="I43" s="111"/>
    </row>
    <row r="44" spans="1:9" ht="15" customHeight="1">
      <c r="A44" s="122"/>
      <c r="B44" s="125" t="s">
        <v>201</v>
      </c>
      <c r="C44" s="124" t="s">
        <v>202</v>
      </c>
      <c r="D44" s="111">
        <v>137</v>
      </c>
      <c r="E44" s="136">
        <v>0.6313</v>
      </c>
      <c r="F44" s="136"/>
      <c r="G44" s="111">
        <v>137</v>
      </c>
      <c r="H44" s="136">
        <v>0.6313</v>
      </c>
      <c r="I44" s="136"/>
    </row>
    <row r="45" spans="1:9" ht="15" customHeight="1">
      <c r="A45" s="122"/>
      <c r="B45" s="125" t="s">
        <v>203</v>
      </c>
      <c r="C45" s="124" t="s">
        <v>153</v>
      </c>
      <c r="D45" s="111">
        <v>183</v>
      </c>
      <c r="E45" s="111"/>
      <c r="F45" s="111"/>
      <c r="G45" s="111">
        <v>183</v>
      </c>
      <c r="H45" s="111"/>
      <c r="I45" s="111"/>
    </row>
    <row r="46" spans="1:9" ht="16.5" customHeight="1">
      <c r="A46" s="122"/>
      <c r="B46" s="125" t="s">
        <v>204</v>
      </c>
      <c r="C46" s="124" t="s">
        <v>202</v>
      </c>
      <c r="D46" s="111">
        <v>20</v>
      </c>
      <c r="E46" s="136">
        <v>0.0922</v>
      </c>
      <c r="F46" s="136"/>
      <c r="G46" s="111">
        <v>20</v>
      </c>
      <c r="H46" s="136">
        <v>0.0922</v>
      </c>
      <c r="I46" s="136"/>
    </row>
    <row r="47" spans="1:9" ht="31.5" customHeight="1">
      <c r="A47" s="122"/>
      <c r="B47" s="125" t="s">
        <v>205</v>
      </c>
      <c r="C47" s="124" t="s">
        <v>153</v>
      </c>
      <c r="D47" s="111">
        <v>22</v>
      </c>
      <c r="E47" s="111"/>
      <c r="F47" s="111"/>
      <c r="G47" s="111">
        <v>22</v>
      </c>
      <c r="H47" s="111"/>
      <c r="I47" s="111"/>
    </row>
    <row r="48" spans="1:9" ht="30">
      <c r="A48" s="122"/>
      <c r="B48" s="125" t="s">
        <v>206</v>
      </c>
      <c r="C48" s="124" t="s">
        <v>153</v>
      </c>
      <c r="D48" s="111">
        <v>7</v>
      </c>
      <c r="E48" s="111"/>
      <c r="F48" s="111"/>
      <c r="G48" s="111">
        <v>7</v>
      </c>
      <c r="H48" s="111"/>
      <c r="I48" s="111"/>
    </row>
    <row r="49" spans="1:9" ht="117" customHeight="1">
      <c r="A49" s="122">
        <v>5</v>
      </c>
      <c r="B49" s="123" t="s">
        <v>207</v>
      </c>
      <c r="C49" s="124" t="s">
        <v>195</v>
      </c>
      <c r="D49" s="135">
        <f aca="true" t="shared" si="0" ref="D49:D50">D52+D54+D56+D58</f>
        <v>5127</v>
      </c>
      <c r="E49" s="98">
        <f>F53+F54+F56+F58</f>
        <v>3743.5099999999998</v>
      </c>
      <c r="F49" s="98"/>
      <c r="G49" s="135">
        <f aca="true" t="shared" si="1" ref="G49:G50">G52+G54+G56+G58</f>
        <v>5150</v>
      </c>
      <c r="H49" s="98">
        <f>I52+I54+I56+I58</f>
        <v>3747.403</v>
      </c>
      <c r="I49" s="98"/>
    </row>
    <row r="50" spans="1:9" ht="17.25">
      <c r="A50" s="122"/>
      <c r="B50" s="125" t="s">
        <v>208</v>
      </c>
      <c r="C50" s="124" t="s">
        <v>209</v>
      </c>
      <c r="D50" s="135">
        <f t="shared" si="0"/>
        <v>3891</v>
      </c>
      <c r="E50" s="136"/>
      <c r="F50" s="98">
        <f>F53+F55+F57+F59</f>
        <v>3073.81</v>
      </c>
      <c r="G50" s="135">
        <f t="shared" si="1"/>
        <v>3927</v>
      </c>
      <c r="H50" s="136"/>
      <c r="I50" s="98">
        <f>I53+I55+I57+I59</f>
        <v>3110.8</v>
      </c>
    </row>
    <row r="51" spans="1:9" ht="15.75">
      <c r="A51" s="122"/>
      <c r="B51" s="125" t="s">
        <v>175</v>
      </c>
      <c r="C51" s="124"/>
      <c r="D51" s="135"/>
      <c r="E51" s="136"/>
      <c r="F51" s="98"/>
      <c r="G51" s="135"/>
      <c r="H51" s="136"/>
      <c r="I51" s="98"/>
    </row>
    <row r="52" spans="1:9" ht="17.25">
      <c r="A52" s="122"/>
      <c r="B52" s="123" t="s">
        <v>176</v>
      </c>
      <c r="C52" s="124" t="s">
        <v>209</v>
      </c>
      <c r="D52" s="111">
        <v>0</v>
      </c>
      <c r="E52" s="136">
        <v>0</v>
      </c>
      <c r="F52" s="101">
        <v>0</v>
      </c>
      <c r="G52" s="111">
        <v>0</v>
      </c>
      <c r="H52" s="136">
        <v>0</v>
      </c>
      <c r="I52" s="101">
        <v>0</v>
      </c>
    </row>
    <row r="53" spans="1:9" ht="17.25">
      <c r="A53" s="122"/>
      <c r="B53" s="125" t="s">
        <v>208</v>
      </c>
      <c r="C53" s="124" t="s">
        <v>209</v>
      </c>
      <c r="D53" s="111">
        <v>0</v>
      </c>
      <c r="E53" s="136">
        <v>0</v>
      </c>
      <c r="F53" s="101">
        <v>0</v>
      </c>
      <c r="G53" s="111">
        <v>0</v>
      </c>
      <c r="H53" s="136">
        <v>0</v>
      </c>
      <c r="I53" s="101">
        <v>0</v>
      </c>
    </row>
    <row r="54" spans="1:9" ht="17.25">
      <c r="A54" s="122"/>
      <c r="B54" s="123" t="s">
        <v>210</v>
      </c>
      <c r="C54" s="124" t="s">
        <v>209</v>
      </c>
      <c r="D54" s="111">
        <v>36</v>
      </c>
      <c r="E54" s="136"/>
      <c r="F54" s="101">
        <v>1321</v>
      </c>
      <c r="G54" s="111">
        <v>36</v>
      </c>
      <c r="H54" s="136"/>
      <c r="I54" s="101">
        <v>1321</v>
      </c>
    </row>
    <row r="55" spans="1:9" ht="17.25">
      <c r="A55" s="122"/>
      <c r="B55" s="125" t="s">
        <v>208</v>
      </c>
      <c r="C55" s="137" t="s">
        <v>209</v>
      </c>
      <c r="D55" s="111">
        <v>33</v>
      </c>
      <c r="E55" s="136"/>
      <c r="F55" s="101">
        <v>1193</v>
      </c>
      <c r="G55" s="111">
        <v>33</v>
      </c>
      <c r="H55" s="136"/>
      <c r="I55" s="101">
        <v>1193</v>
      </c>
    </row>
    <row r="56" spans="1:9" ht="17.25">
      <c r="A56" s="122"/>
      <c r="B56" s="123" t="s">
        <v>181</v>
      </c>
      <c r="C56" s="137" t="s">
        <v>209</v>
      </c>
      <c r="D56" s="111">
        <v>331</v>
      </c>
      <c r="E56" s="136"/>
      <c r="F56" s="138">
        <v>1352.2</v>
      </c>
      <c r="G56" s="111">
        <v>331</v>
      </c>
      <c r="H56" s="136"/>
      <c r="I56" s="101">
        <v>1352.2</v>
      </c>
    </row>
    <row r="57" spans="1:9" ht="15.75">
      <c r="A57" s="122"/>
      <c r="B57" s="125" t="s">
        <v>208</v>
      </c>
      <c r="C57" s="137" t="s">
        <v>209</v>
      </c>
      <c r="D57" s="111">
        <v>295</v>
      </c>
      <c r="E57" s="136"/>
      <c r="F57" s="138">
        <v>1126.6</v>
      </c>
      <c r="G57" s="111">
        <v>295</v>
      </c>
      <c r="H57" s="136"/>
      <c r="I57" s="101">
        <v>1126.6</v>
      </c>
    </row>
    <row r="58" spans="1:9" ht="17.25">
      <c r="A58" s="122"/>
      <c r="B58" s="123" t="s">
        <v>211</v>
      </c>
      <c r="C58" s="137" t="s">
        <v>209</v>
      </c>
      <c r="D58" s="113">
        <v>4760</v>
      </c>
      <c r="E58" s="127"/>
      <c r="F58" s="106">
        <v>1070.31</v>
      </c>
      <c r="G58" s="113">
        <v>4783</v>
      </c>
      <c r="H58" s="127"/>
      <c r="I58" s="129">
        <f>F58+3.69+0.203</f>
        <v>1074.203</v>
      </c>
    </row>
    <row r="59" spans="1:9" ht="17.25">
      <c r="A59" s="122"/>
      <c r="B59" s="125" t="s">
        <v>208</v>
      </c>
      <c r="C59" s="137" t="s">
        <v>209</v>
      </c>
      <c r="D59" s="113">
        <v>3563</v>
      </c>
      <c r="E59" s="127">
        <f>IF(D58=0,0,D59/D58)</f>
        <v>0.7485294117647059</v>
      </c>
      <c r="F59" s="106">
        <v>754.21</v>
      </c>
      <c r="G59" s="113">
        <v>3599</v>
      </c>
      <c r="H59" s="127">
        <f>IF(G58=0,0,G59/G58)</f>
        <v>0.7524566171858666</v>
      </c>
      <c r="I59" s="129">
        <v>791.2</v>
      </c>
    </row>
    <row r="60" spans="1:9" ht="59.25" customHeight="1">
      <c r="A60" s="122">
        <v>6</v>
      </c>
      <c r="B60" s="123" t="s">
        <v>212</v>
      </c>
      <c r="C60" s="124" t="s">
        <v>153</v>
      </c>
      <c r="D60" s="135">
        <v>54</v>
      </c>
      <c r="E60" s="135"/>
      <c r="F60" s="135"/>
      <c r="G60" s="135">
        <v>52</v>
      </c>
      <c r="H60" s="135"/>
      <c r="I60" s="135"/>
    </row>
    <row r="61" spans="1:9" ht="17.25">
      <c r="A61" s="122"/>
      <c r="B61" s="125" t="s">
        <v>213</v>
      </c>
      <c r="C61" s="124" t="s">
        <v>202</v>
      </c>
      <c r="D61" s="135">
        <v>9</v>
      </c>
      <c r="E61" s="136">
        <v>0.16670000000000001</v>
      </c>
      <c r="F61" s="136"/>
      <c r="G61" s="135">
        <v>9</v>
      </c>
      <c r="H61" s="136">
        <v>0.17309999999999998</v>
      </c>
      <c r="I61" s="136"/>
    </row>
    <row r="62" spans="1:9" ht="17.25">
      <c r="A62" s="122"/>
      <c r="B62" s="125" t="s">
        <v>175</v>
      </c>
      <c r="C62" s="124"/>
      <c r="D62" s="135"/>
      <c r="E62" s="136"/>
      <c r="F62" s="136"/>
      <c r="G62" s="135"/>
      <c r="H62" s="136"/>
      <c r="I62" s="136"/>
    </row>
    <row r="63" spans="1:9" ht="17.25">
      <c r="A63" s="122"/>
      <c r="B63" s="123" t="s">
        <v>176</v>
      </c>
      <c r="C63" s="124" t="s">
        <v>153</v>
      </c>
      <c r="D63" s="111">
        <v>0</v>
      </c>
      <c r="E63" s="111"/>
      <c r="F63" s="111"/>
      <c r="G63" s="111">
        <v>0</v>
      </c>
      <c r="H63" s="111"/>
      <c r="I63" s="111"/>
    </row>
    <row r="64" spans="1:9" ht="17.25">
      <c r="A64" s="122"/>
      <c r="B64" s="125" t="s">
        <v>213</v>
      </c>
      <c r="C64" s="124" t="s">
        <v>153</v>
      </c>
      <c r="D64" s="111">
        <v>0</v>
      </c>
      <c r="E64" s="111"/>
      <c r="F64" s="111"/>
      <c r="G64" s="111">
        <v>0</v>
      </c>
      <c r="H64" s="111"/>
      <c r="I64" s="111"/>
    </row>
    <row r="65" spans="1:9" ht="17.25">
      <c r="A65" s="122"/>
      <c r="B65" s="123" t="s">
        <v>178</v>
      </c>
      <c r="C65" s="124" t="s">
        <v>153</v>
      </c>
      <c r="D65" s="111">
        <v>17</v>
      </c>
      <c r="E65" s="111"/>
      <c r="F65" s="111"/>
      <c r="G65" s="111">
        <v>17</v>
      </c>
      <c r="H65" s="111"/>
      <c r="I65" s="111"/>
    </row>
    <row r="66" spans="1:9" ht="17.25">
      <c r="A66" s="122"/>
      <c r="B66" s="125" t="s">
        <v>213</v>
      </c>
      <c r="C66" s="124" t="s">
        <v>153</v>
      </c>
      <c r="D66" s="111">
        <v>4</v>
      </c>
      <c r="E66" s="111"/>
      <c r="F66" s="111"/>
      <c r="G66" s="111">
        <v>4</v>
      </c>
      <c r="H66" s="111"/>
      <c r="I66" s="111"/>
    </row>
    <row r="67" spans="1:9" ht="17.25">
      <c r="A67" s="122"/>
      <c r="B67" s="123" t="s">
        <v>180</v>
      </c>
      <c r="C67" s="124" t="s">
        <v>153</v>
      </c>
      <c r="D67" s="111">
        <v>0</v>
      </c>
      <c r="E67" s="111"/>
      <c r="F67" s="111"/>
      <c r="G67" s="111">
        <v>0</v>
      </c>
      <c r="H67" s="111"/>
      <c r="I67" s="111"/>
    </row>
    <row r="68" spans="1:9" ht="17.25">
      <c r="A68" s="122"/>
      <c r="B68" s="125" t="s">
        <v>213</v>
      </c>
      <c r="C68" s="124" t="s">
        <v>153</v>
      </c>
      <c r="D68" s="111">
        <v>0</v>
      </c>
      <c r="E68" s="111"/>
      <c r="F68" s="111"/>
      <c r="G68" s="111">
        <v>0</v>
      </c>
      <c r="H68" s="111"/>
      <c r="I68" s="111"/>
    </row>
    <row r="69" spans="1:9" ht="17.25">
      <c r="A69" s="122"/>
      <c r="B69" s="123" t="s">
        <v>181</v>
      </c>
      <c r="C69" s="124" t="s">
        <v>153</v>
      </c>
      <c r="D69" s="111">
        <v>37</v>
      </c>
      <c r="E69" s="111"/>
      <c r="F69" s="111"/>
      <c r="G69" s="111">
        <v>35</v>
      </c>
      <c r="H69" s="111"/>
      <c r="I69" s="111"/>
    </row>
    <row r="70" spans="1:9" ht="17.25">
      <c r="A70" s="122"/>
      <c r="B70" s="125" t="s">
        <v>213</v>
      </c>
      <c r="C70" s="124" t="s">
        <v>153</v>
      </c>
      <c r="D70" s="111">
        <v>5</v>
      </c>
      <c r="E70" s="111"/>
      <c r="F70" s="111"/>
      <c r="G70" s="111">
        <v>5</v>
      </c>
      <c r="H70" s="111"/>
      <c r="I70" s="111"/>
    </row>
    <row r="71" spans="1:9" ht="60.75" customHeight="1">
      <c r="A71" s="122">
        <v>7</v>
      </c>
      <c r="B71" s="123" t="s">
        <v>214</v>
      </c>
      <c r="C71" s="124" t="s">
        <v>153</v>
      </c>
      <c r="D71" s="135">
        <v>57</v>
      </c>
      <c r="E71" s="135"/>
      <c r="F71" s="135"/>
      <c r="G71" s="135">
        <v>55</v>
      </c>
      <c r="H71" s="135"/>
      <c r="I71" s="135"/>
    </row>
    <row r="72" spans="1:9" ht="14.25" customHeight="1">
      <c r="A72" s="122"/>
      <c r="B72" s="125" t="s">
        <v>213</v>
      </c>
      <c r="C72" s="124" t="s">
        <v>202</v>
      </c>
      <c r="D72" s="135">
        <v>10</v>
      </c>
      <c r="E72" s="136">
        <v>0.1875</v>
      </c>
      <c r="F72" s="136"/>
      <c r="G72" s="135">
        <v>10</v>
      </c>
      <c r="H72" s="136">
        <v>0.1936</v>
      </c>
      <c r="I72" s="136"/>
    </row>
    <row r="73" spans="1:9" ht="17.25">
      <c r="A73" s="122"/>
      <c r="B73" s="125" t="s">
        <v>175</v>
      </c>
      <c r="C73" s="124"/>
      <c r="D73" s="135"/>
      <c r="E73" s="136"/>
      <c r="F73" s="136"/>
      <c r="G73" s="135"/>
      <c r="H73" s="136"/>
      <c r="I73" s="136"/>
    </row>
    <row r="74" spans="1:9" ht="17.25">
      <c r="A74" s="122"/>
      <c r="B74" s="123" t="s">
        <v>176</v>
      </c>
      <c r="C74" s="124" t="s">
        <v>153</v>
      </c>
      <c r="D74" s="111">
        <v>0</v>
      </c>
      <c r="E74" s="111"/>
      <c r="F74" s="111"/>
      <c r="G74" s="111">
        <v>0</v>
      </c>
      <c r="H74" s="111"/>
      <c r="I74" s="111"/>
    </row>
    <row r="75" spans="1:9" ht="17.25">
      <c r="A75" s="122"/>
      <c r="B75" s="125" t="s">
        <v>213</v>
      </c>
      <c r="C75" s="124" t="s">
        <v>153</v>
      </c>
      <c r="D75" s="111">
        <v>0</v>
      </c>
      <c r="E75" s="111"/>
      <c r="F75" s="111"/>
      <c r="G75" s="111">
        <v>0</v>
      </c>
      <c r="H75" s="111"/>
      <c r="I75" s="111"/>
    </row>
    <row r="76" spans="1:9" ht="17.25">
      <c r="A76" s="122"/>
      <c r="B76" s="123" t="s">
        <v>178</v>
      </c>
      <c r="C76" s="124" t="s">
        <v>153</v>
      </c>
      <c r="D76" s="111">
        <v>20</v>
      </c>
      <c r="E76" s="111"/>
      <c r="F76" s="111"/>
      <c r="G76" s="111">
        <v>20</v>
      </c>
      <c r="H76" s="111"/>
      <c r="I76" s="111"/>
    </row>
    <row r="77" spans="1:9" ht="17.25">
      <c r="A77" s="122"/>
      <c r="B77" s="125" t="s">
        <v>213</v>
      </c>
      <c r="C77" s="124" t="s">
        <v>153</v>
      </c>
      <c r="D77" s="111">
        <v>5</v>
      </c>
      <c r="E77" s="111"/>
      <c r="F77" s="111"/>
      <c r="G77" s="111">
        <v>5</v>
      </c>
      <c r="H77" s="111"/>
      <c r="I77" s="111"/>
    </row>
    <row r="78" spans="1:9" ht="17.25">
      <c r="A78" s="122"/>
      <c r="B78" s="123" t="s">
        <v>180</v>
      </c>
      <c r="C78" s="124" t="s">
        <v>153</v>
      </c>
      <c r="D78" s="111">
        <v>0</v>
      </c>
      <c r="E78" s="111"/>
      <c r="F78" s="111"/>
      <c r="G78" s="111">
        <v>0</v>
      </c>
      <c r="H78" s="111"/>
      <c r="I78" s="111"/>
    </row>
    <row r="79" spans="1:9" ht="17.25">
      <c r="A79" s="122"/>
      <c r="B79" s="125" t="s">
        <v>213</v>
      </c>
      <c r="C79" s="124" t="s">
        <v>153</v>
      </c>
      <c r="D79" s="111">
        <v>0</v>
      </c>
      <c r="E79" s="111"/>
      <c r="F79" s="111"/>
      <c r="G79" s="111">
        <v>0</v>
      </c>
      <c r="H79" s="111"/>
      <c r="I79" s="111"/>
    </row>
    <row r="80" spans="1:9" ht="17.25">
      <c r="A80" s="122"/>
      <c r="B80" s="123" t="s">
        <v>181</v>
      </c>
      <c r="C80" s="124" t="s">
        <v>153</v>
      </c>
      <c r="D80" s="111">
        <v>37</v>
      </c>
      <c r="E80" s="111"/>
      <c r="F80" s="111"/>
      <c r="G80" s="111">
        <v>35</v>
      </c>
      <c r="H80" s="111"/>
      <c r="I80" s="111"/>
    </row>
    <row r="81" spans="1:9" ht="17.25">
      <c r="A81" s="122"/>
      <c r="B81" s="125" t="s">
        <v>213</v>
      </c>
      <c r="C81" s="124" t="s">
        <v>153</v>
      </c>
      <c r="D81" s="111">
        <v>5</v>
      </c>
      <c r="E81" s="111"/>
      <c r="F81" s="111"/>
      <c r="G81" s="111">
        <v>5</v>
      </c>
      <c r="H81" s="111"/>
      <c r="I81" s="111"/>
    </row>
    <row r="82" spans="1:9" ht="58.5" customHeight="1">
      <c r="A82" s="122">
        <v>8</v>
      </c>
      <c r="B82" s="123" t="s">
        <v>215</v>
      </c>
      <c r="C82" s="124" t="s">
        <v>153</v>
      </c>
      <c r="D82" s="135">
        <v>1846</v>
      </c>
      <c r="E82" s="135"/>
      <c r="F82" s="135"/>
      <c r="G82" s="135">
        <v>1846</v>
      </c>
      <c r="H82" s="135"/>
      <c r="I82" s="135"/>
    </row>
    <row r="83" spans="1:9" ht="15" customHeight="1">
      <c r="A83" s="122"/>
      <c r="B83" s="125" t="s">
        <v>213</v>
      </c>
      <c r="C83" s="124" t="s">
        <v>202</v>
      </c>
      <c r="D83" s="135">
        <v>100</v>
      </c>
      <c r="E83" s="136">
        <v>0.0542</v>
      </c>
      <c r="F83" s="136"/>
      <c r="G83" s="135">
        <v>100</v>
      </c>
      <c r="H83" s="136">
        <v>0.0542</v>
      </c>
      <c r="I83" s="136"/>
    </row>
    <row r="84" spans="1:9" ht="17.25">
      <c r="A84" s="122"/>
      <c r="B84" s="125" t="s">
        <v>175</v>
      </c>
      <c r="C84" s="124"/>
      <c r="D84" s="135"/>
      <c r="E84" s="136"/>
      <c r="F84" s="136"/>
      <c r="G84" s="135"/>
      <c r="H84" s="136"/>
      <c r="I84" s="136"/>
    </row>
    <row r="85" spans="1:9" ht="17.25">
      <c r="A85" s="122"/>
      <c r="B85" s="123" t="s">
        <v>176</v>
      </c>
      <c r="C85" s="124" t="s">
        <v>153</v>
      </c>
      <c r="D85" s="111">
        <v>0</v>
      </c>
      <c r="E85" s="111"/>
      <c r="F85" s="111"/>
      <c r="G85" s="111">
        <v>0</v>
      </c>
      <c r="H85" s="111"/>
      <c r="I85" s="111"/>
    </row>
    <row r="86" spans="1:9" ht="17.25">
      <c r="A86" s="122"/>
      <c r="B86" s="125" t="s">
        <v>213</v>
      </c>
      <c r="C86" s="124" t="s">
        <v>153</v>
      </c>
      <c r="D86" s="111">
        <v>0</v>
      </c>
      <c r="E86" s="111"/>
      <c r="F86" s="111"/>
      <c r="G86" s="111">
        <v>0</v>
      </c>
      <c r="H86" s="111"/>
      <c r="I86" s="111"/>
    </row>
    <row r="87" spans="1:9" ht="17.25">
      <c r="A87" s="122"/>
      <c r="B87" s="123" t="s">
        <v>178</v>
      </c>
      <c r="C87" s="124" t="s">
        <v>153</v>
      </c>
      <c r="D87" s="111">
        <v>192</v>
      </c>
      <c r="E87" s="111"/>
      <c r="F87" s="111"/>
      <c r="G87" s="111">
        <v>192</v>
      </c>
      <c r="H87" s="111"/>
      <c r="I87" s="111"/>
    </row>
    <row r="88" spans="1:9" ht="17.25">
      <c r="A88" s="122"/>
      <c r="B88" s="125" t="s">
        <v>213</v>
      </c>
      <c r="C88" s="124" t="s">
        <v>153</v>
      </c>
      <c r="D88" s="111">
        <v>15</v>
      </c>
      <c r="E88" s="111"/>
      <c r="F88" s="111"/>
      <c r="G88" s="111">
        <v>15</v>
      </c>
      <c r="H88" s="111"/>
      <c r="I88" s="111"/>
    </row>
    <row r="89" spans="1:9" ht="17.25">
      <c r="A89" s="122"/>
      <c r="B89" s="123" t="s">
        <v>180</v>
      </c>
      <c r="C89" s="124" t="s">
        <v>153</v>
      </c>
      <c r="D89" s="111">
        <v>0</v>
      </c>
      <c r="E89" s="111"/>
      <c r="F89" s="111"/>
      <c r="G89" s="111">
        <v>0</v>
      </c>
      <c r="H89" s="111"/>
      <c r="I89" s="111"/>
    </row>
    <row r="90" spans="1:9" ht="17.25">
      <c r="A90" s="122"/>
      <c r="B90" s="125" t="s">
        <v>213</v>
      </c>
      <c r="C90" s="124" t="s">
        <v>153</v>
      </c>
      <c r="D90" s="111">
        <v>0</v>
      </c>
      <c r="E90" s="111"/>
      <c r="F90" s="111"/>
      <c r="G90" s="111">
        <v>0</v>
      </c>
      <c r="H90" s="111"/>
      <c r="I90" s="111"/>
    </row>
    <row r="91" spans="1:9" ht="17.25">
      <c r="A91" s="122"/>
      <c r="B91" s="123" t="s">
        <v>181</v>
      </c>
      <c r="C91" s="124" t="s">
        <v>153</v>
      </c>
      <c r="D91" s="111">
        <v>1654</v>
      </c>
      <c r="E91" s="111"/>
      <c r="F91" s="111"/>
      <c r="G91" s="111">
        <v>1654</v>
      </c>
      <c r="H91" s="111"/>
      <c r="I91" s="111"/>
    </row>
    <row r="92" spans="1:9" ht="17.25">
      <c r="A92" s="122"/>
      <c r="B92" s="125" t="s">
        <v>213</v>
      </c>
      <c r="C92" s="124" t="s">
        <v>153</v>
      </c>
      <c r="D92" s="111">
        <v>85</v>
      </c>
      <c r="E92" s="111"/>
      <c r="F92" s="111"/>
      <c r="G92" s="111">
        <v>85</v>
      </c>
      <c r="H92" s="111"/>
      <c r="I92" s="111"/>
    </row>
    <row r="93" spans="1:9" ht="58.5" customHeight="1">
      <c r="A93" s="122">
        <v>9</v>
      </c>
      <c r="B93" s="123" t="s">
        <v>216</v>
      </c>
      <c r="C93" s="124" t="s">
        <v>153</v>
      </c>
      <c r="D93" s="135">
        <v>2923</v>
      </c>
      <c r="E93" s="135"/>
      <c r="F93" s="135"/>
      <c r="G93" s="135">
        <v>2925</v>
      </c>
      <c r="H93" s="135"/>
      <c r="I93" s="135"/>
    </row>
    <row r="94" spans="1:9" ht="14.25" customHeight="1">
      <c r="A94" s="122"/>
      <c r="B94" s="125" t="s">
        <v>217</v>
      </c>
      <c r="C94" s="124"/>
      <c r="D94" s="135"/>
      <c r="E94" s="135"/>
      <c r="F94" s="135"/>
      <c r="G94" s="135"/>
      <c r="H94" s="135"/>
      <c r="I94" s="135"/>
    </row>
    <row r="95" spans="1:9" ht="17.25">
      <c r="A95" s="122"/>
      <c r="B95" s="123" t="s">
        <v>218</v>
      </c>
      <c r="C95" s="124" t="s">
        <v>153</v>
      </c>
      <c r="D95" s="135">
        <v>0</v>
      </c>
      <c r="E95" s="135"/>
      <c r="F95" s="135"/>
      <c r="G95" s="135">
        <v>0</v>
      </c>
      <c r="H95" s="135"/>
      <c r="I95" s="135"/>
    </row>
    <row r="96" spans="1:9" ht="17.25">
      <c r="A96" s="122"/>
      <c r="B96" s="125" t="s">
        <v>219</v>
      </c>
      <c r="C96" s="124" t="s">
        <v>153</v>
      </c>
      <c r="D96" s="111">
        <v>0</v>
      </c>
      <c r="E96" s="111"/>
      <c r="F96" s="111"/>
      <c r="G96" s="111">
        <v>0</v>
      </c>
      <c r="H96" s="111"/>
      <c r="I96" s="111"/>
    </row>
    <row r="97" spans="1:9" ht="17.25">
      <c r="A97" s="122"/>
      <c r="B97" s="125" t="s">
        <v>220</v>
      </c>
      <c r="C97" s="124" t="s">
        <v>153</v>
      </c>
      <c r="D97" s="111">
        <v>0</v>
      </c>
      <c r="E97" s="111"/>
      <c r="F97" s="111"/>
      <c r="G97" s="111">
        <v>0</v>
      </c>
      <c r="H97" s="111"/>
      <c r="I97" s="111"/>
    </row>
    <row r="98" spans="1:9" ht="17.25">
      <c r="A98" s="122"/>
      <c r="B98" s="125" t="s">
        <v>221</v>
      </c>
      <c r="C98" s="124" t="s">
        <v>153</v>
      </c>
      <c r="D98" s="111">
        <v>0</v>
      </c>
      <c r="E98" s="111"/>
      <c r="F98" s="111"/>
      <c r="G98" s="111">
        <v>0</v>
      </c>
      <c r="H98" s="111"/>
      <c r="I98" s="111"/>
    </row>
    <row r="99" spans="1:9" ht="17.25">
      <c r="A99" s="122"/>
      <c r="B99" s="125" t="s">
        <v>222</v>
      </c>
      <c r="C99" s="124" t="s">
        <v>153</v>
      </c>
      <c r="D99" s="111">
        <v>0</v>
      </c>
      <c r="E99" s="111"/>
      <c r="F99" s="111"/>
      <c r="G99" s="111">
        <v>0</v>
      </c>
      <c r="H99" s="111"/>
      <c r="I99" s="111"/>
    </row>
    <row r="100" spans="1:9" ht="17.25">
      <c r="A100" s="122"/>
      <c r="B100" s="125" t="s">
        <v>223</v>
      </c>
      <c r="C100" s="124" t="s">
        <v>153</v>
      </c>
      <c r="D100" s="111">
        <v>0</v>
      </c>
      <c r="E100" s="111"/>
      <c r="F100" s="111"/>
      <c r="G100" s="111">
        <v>0</v>
      </c>
      <c r="H100" s="111"/>
      <c r="I100" s="111"/>
    </row>
    <row r="101" spans="1:9" ht="17.25">
      <c r="A101" s="122"/>
      <c r="B101" s="125" t="s">
        <v>224</v>
      </c>
      <c r="C101" s="124" t="s">
        <v>153</v>
      </c>
      <c r="D101" s="111">
        <v>0</v>
      </c>
      <c r="E101" s="111"/>
      <c r="F101" s="111"/>
      <c r="G101" s="111">
        <v>0</v>
      </c>
      <c r="H101" s="111"/>
      <c r="I101" s="111"/>
    </row>
    <row r="102" spans="1:9" ht="17.25">
      <c r="A102" s="122"/>
      <c r="B102" s="125" t="s">
        <v>225</v>
      </c>
      <c r="C102" s="124" t="s">
        <v>153</v>
      </c>
      <c r="D102" s="111">
        <v>0</v>
      </c>
      <c r="E102" s="111"/>
      <c r="F102" s="111"/>
      <c r="G102" s="111">
        <v>0</v>
      </c>
      <c r="H102" s="111"/>
      <c r="I102" s="111"/>
    </row>
    <row r="103" spans="1:9" ht="17.25">
      <c r="A103" s="122"/>
      <c r="B103" s="123" t="s">
        <v>226</v>
      </c>
      <c r="C103" s="124" t="s">
        <v>153</v>
      </c>
      <c r="D103" s="135">
        <v>41</v>
      </c>
      <c r="E103" s="135"/>
      <c r="F103" s="135"/>
      <c r="G103" s="135">
        <v>41</v>
      </c>
      <c r="H103" s="135"/>
      <c r="I103" s="135"/>
    </row>
    <row r="104" spans="1:9" ht="17.25">
      <c r="A104" s="122"/>
      <c r="B104" s="125" t="s">
        <v>219</v>
      </c>
      <c r="C104" s="124" t="s">
        <v>153</v>
      </c>
      <c r="D104" s="111">
        <v>2</v>
      </c>
      <c r="E104" s="111"/>
      <c r="F104" s="111"/>
      <c r="G104" s="111">
        <v>2</v>
      </c>
      <c r="H104" s="111"/>
      <c r="I104" s="111"/>
    </row>
    <row r="105" spans="1:9" ht="17.25">
      <c r="A105" s="122"/>
      <c r="B105" s="125" t="s">
        <v>220</v>
      </c>
      <c r="C105" s="124" t="s">
        <v>153</v>
      </c>
      <c r="D105" s="111">
        <v>0</v>
      </c>
      <c r="E105" s="111"/>
      <c r="F105" s="111"/>
      <c r="G105" s="111">
        <v>0</v>
      </c>
      <c r="H105" s="111"/>
      <c r="I105" s="111"/>
    </row>
    <row r="106" spans="1:9" ht="17.25">
      <c r="A106" s="122"/>
      <c r="B106" s="125" t="s">
        <v>221</v>
      </c>
      <c r="C106" s="124" t="s">
        <v>153</v>
      </c>
      <c r="D106" s="111">
        <v>0</v>
      </c>
      <c r="E106" s="111"/>
      <c r="F106" s="111"/>
      <c r="G106" s="111">
        <v>0</v>
      </c>
      <c r="H106" s="111"/>
      <c r="I106" s="111"/>
    </row>
    <row r="107" spans="1:9" ht="17.25">
      <c r="A107" s="122"/>
      <c r="B107" s="125" t="s">
        <v>222</v>
      </c>
      <c r="C107" s="124" t="s">
        <v>153</v>
      </c>
      <c r="D107" s="111">
        <v>0</v>
      </c>
      <c r="E107" s="111"/>
      <c r="F107" s="111"/>
      <c r="G107" s="111">
        <v>0</v>
      </c>
      <c r="H107" s="111"/>
      <c r="I107" s="111"/>
    </row>
    <row r="108" spans="1:9" ht="17.25">
      <c r="A108" s="122"/>
      <c r="B108" s="125" t="s">
        <v>223</v>
      </c>
      <c r="C108" s="124" t="s">
        <v>153</v>
      </c>
      <c r="D108" s="111">
        <v>39</v>
      </c>
      <c r="E108" s="111"/>
      <c r="F108" s="111"/>
      <c r="G108" s="111">
        <v>39</v>
      </c>
      <c r="H108" s="111"/>
      <c r="I108" s="111"/>
    </row>
    <row r="109" spans="1:9" ht="17.25">
      <c r="A109" s="122"/>
      <c r="B109" s="125" t="s">
        <v>224</v>
      </c>
      <c r="C109" s="124" t="s">
        <v>153</v>
      </c>
      <c r="D109" s="111"/>
      <c r="E109" s="111"/>
      <c r="F109" s="111"/>
      <c r="G109" s="111"/>
      <c r="H109" s="111"/>
      <c r="I109" s="111"/>
    </row>
    <row r="110" spans="1:9" ht="17.25">
      <c r="A110" s="122"/>
      <c r="B110" s="125" t="s">
        <v>225</v>
      </c>
      <c r="C110" s="124" t="s">
        <v>153</v>
      </c>
      <c r="D110" s="111"/>
      <c r="E110" s="111"/>
      <c r="F110" s="111"/>
      <c r="G110" s="111"/>
      <c r="H110" s="111"/>
      <c r="I110" s="111"/>
    </row>
    <row r="111" spans="1:9" ht="17.25">
      <c r="A111" s="122"/>
      <c r="B111" s="123" t="s">
        <v>227</v>
      </c>
      <c r="C111" s="124" t="s">
        <v>153</v>
      </c>
      <c r="D111" s="135">
        <v>0</v>
      </c>
      <c r="E111" s="135"/>
      <c r="F111" s="135"/>
      <c r="G111" s="135">
        <v>0</v>
      </c>
      <c r="H111" s="135"/>
      <c r="I111" s="135"/>
    </row>
    <row r="112" spans="1:9" ht="17.25">
      <c r="A112" s="122"/>
      <c r="B112" s="125" t="s">
        <v>219</v>
      </c>
      <c r="C112" s="124" t="s">
        <v>153</v>
      </c>
      <c r="D112" s="111">
        <v>0</v>
      </c>
      <c r="E112" s="111"/>
      <c r="F112" s="111"/>
      <c r="G112" s="111">
        <v>0</v>
      </c>
      <c r="H112" s="111"/>
      <c r="I112" s="111"/>
    </row>
    <row r="113" spans="1:9" ht="17.25">
      <c r="A113" s="122"/>
      <c r="B113" s="125" t="s">
        <v>220</v>
      </c>
      <c r="C113" s="124" t="s">
        <v>153</v>
      </c>
      <c r="D113" s="111">
        <v>0</v>
      </c>
      <c r="E113" s="111"/>
      <c r="F113" s="111"/>
      <c r="G113" s="111">
        <v>0</v>
      </c>
      <c r="H113" s="111"/>
      <c r="I113" s="111"/>
    </row>
    <row r="114" spans="1:9" ht="17.25">
      <c r="A114" s="122"/>
      <c r="B114" s="125" t="s">
        <v>221</v>
      </c>
      <c r="C114" s="124" t="s">
        <v>153</v>
      </c>
      <c r="D114" s="111">
        <v>0</v>
      </c>
      <c r="E114" s="111"/>
      <c r="F114" s="111"/>
      <c r="G114" s="111">
        <v>0</v>
      </c>
      <c r="H114" s="111"/>
      <c r="I114" s="111"/>
    </row>
    <row r="115" spans="1:9" ht="17.25">
      <c r="A115" s="122"/>
      <c r="B115" s="125" t="s">
        <v>222</v>
      </c>
      <c r="C115" s="124" t="s">
        <v>153</v>
      </c>
      <c r="D115" s="111">
        <v>0</v>
      </c>
      <c r="E115" s="111"/>
      <c r="F115" s="111"/>
      <c r="G115" s="111">
        <v>0</v>
      </c>
      <c r="H115" s="111"/>
      <c r="I115" s="111"/>
    </row>
    <row r="116" spans="1:9" ht="17.25">
      <c r="A116" s="122"/>
      <c r="B116" s="125" t="s">
        <v>223</v>
      </c>
      <c r="C116" s="124" t="s">
        <v>153</v>
      </c>
      <c r="D116" s="111">
        <v>0</v>
      </c>
      <c r="E116" s="111"/>
      <c r="F116" s="111"/>
      <c r="G116" s="111">
        <v>0</v>
      </c>
      <c r="H116" s="111"/>
      <c r="I116" s="111"/>
    </row>
    <row r="117" spans="1:9" ht="17.25">
      <c r="A117" s="122"/>
      <c r="B117" s="125" t="s">
        <v>224</v>
      </c>
      <c r="C117" s="124" t="s">
        <v>153</v>
      </c>
      <c r="D117" s="111">
        <v>0</v>
      </c>
      <c r="E117" s="111"/>
      <c r="F117" s="111"/>
      <c r="G117" s="111">
        <v>0</v>
      </c>
      <c r="H117" s="111"/>
      <c r="I117" s="111"/>
    </row>
    <row r="118" spans="1:9" ht="17.25">
      <c r="A118" s="122"/>
      <c r="B118" s="125" t="s">
        <v>225</v>
      </c>
      <c r="C118" s="124" t="s">
        <v>153</v>
      </c>
      <c r="D118" s="111">
        <v>0</v>
      </c>
      <c r="E118" s="111"/>
      <c r="F118" s="111"/>
      <c r="G118" s="111">
        <v>0</v>
      </c>
      <c r="H118" s="111"/>
      <c r="I118" s="111"/>
    </row>
    <row r="119" spans="1:9" ht="15">
      <c r="A119" s="122"/>
      <c r="B119" s="123" t="s">
        <v>228</v>
      </c>
      <c r="C119" s="124" t="s">
        <v>153</v>
      </c>
      <c r="D119" s="135">
        <v>654</v>
      </c>
      <c r="E119" s="135"/>
      <c r="F119" s="135"/>
      <c r="G119" s="135">
        <v>656</v>
      </c>
      <c r="H119" s="135"/>
      <c r="I119" s="135"/>
    </row>
    <row r="120" spans="1:9" ht="15">
      <c r="A120" s="122"/>
      <c r="B120" s="125" t="s">
        <v>219</v>
      </c>
      <c r="C120" s="124" t="s">
        <v>153</v>
      </c>
      <c r="D120" s="111">
        <v>529</v>
      </c>
      <c r="E120" s="111"/>
      <c r="F120" s="111"/>
      <c r="G120" s="111">
        <v>522</v>
      </c>
      <c r="H120" s="111"/>
      <c r="I120" s="111"/>
    </row>
    <row r="121" spans="1:9" ht="15">
      <c r="A121" s="122"/>
      <c r="B121" s="125" t="s">
        <v>220</v>
      </c>
      <c r="C121" s="124" t="s">
        <v>153</v>
      </c>
      <c r="D121" s="111">
        <v>0</v>
      </c>
      <c r="E121" s="111"/>
      <c r="F121" s="111"/>
      <c r="G121" s="111">
        <v>0</v>
      </c>
      <c r="H121" s="111"/>
      <c r="I121" s="111"/>
    </row>
    <row r="122" spans="1:9" ht="15">
      <c r="A122" s="122"/>
      <c r="B122" s="125" t="s">
        <v>221</v>
      </c>
      <c r="C122" s="124" t="s">
        <v>153</v>
      </c>
      <c r="D122" s="111">
        <v>0</v>
      </c>
      <c r="E122" s="111"/>
      <c r="F122" s="111"/>
      <c r="G122" s="111">
        <v>0</v>
      </c>
      <c r="H122" s="111"/>
      <c r="I122" s="111"/>
    </row>
    <row r="123" spans="1:9" ht="15">
      <c r="A123" s="122"/>
      <c r="B123" s="125" t="s">
        <v>222</v>
      </c>
      <c r="C123" s="124" t="s">
        <v>153</v>
      </c>
      <c r="D123" s="111">
        <v>115</v>
      </c>
      <c r="E123" s="111"/>
      <c r="F123" s="111"/>
      <c r="G123" s="111">
        <v>124</v>
      </c>
      <c r="H123" s="111"/>
      <c r="I123" s="111"/>
    </row>
    <row r="124" spans="1:9" ht="15">
      <c r="A124" s="122"/>
      <c r="B124" s="125" t="s">
        <v>223</v>
      </c>
      <c r="C124" s="124" t="s">
        <v>153</v>
      </c>
      <c r="D124" s="111">
        <v>10</v>
      </c>
      <c r="E124" s="111"/>
      <c r="F124" s="111"/>
      <c r="G124" s="111">
        <v>10</v>
      </c>
      <c r="H124" s="111"/>
      <c r="I124" s="111"/>
    </row>
    <row r="125" spans="1:9" ht="15">
      <c r="A125" s="122"/>
      <c r="B125" s="125" t="s">
        <v>224</v>
      </c>
      <c r="C125" s="124" t="s">
        <v>153</v>
      </c>
      <c r="D125" s="111"/>
      <c r="E125" s="111"/>
      <c r="F125" s="111"/>
      <c r="G125" s="111"/>
      <c r="H125" s="111"/>
      <c r="I125" s="111"/>
    </row>
    <row r="126" spans="1:9" ht="15">
      <c r="A126" s="122"/>
      <c r="B126" s="125" t="s">
        <v>225</v>
      </c>
      <c r="C126" s="124" t="s">
        <v>153</v>
      </c>
      <c r="D126" s="111"/>
      <c r="E126" s="111"/>
      <c r="F126" s="111"/>
      <c r="G126" s="111"/>
      <c r="H126" s="111"/>
      <c r="I126" s="111"/>
    </row>
    <row r="127" spans="1:9" ht="15">
      <c r="A127" s="122"/>
      <c r="B127" s="123" t="s">
        <v>229</v>
      </c>
      <c r="C127" s="124" t="s">
        <v>153</v>
      </c>
      <c r="D127" s="135"/>
      <c r="E127" s="135"/>
      <c r="F127" s="135"/>
      <c r="G127" s="135"/>
      <c r="H127" s="135"/>
      <c r="I127" s="135"/>
    </row>
    <row r="128" spans="1:9" ht="17.25">
      <c r="A128" s="122"/>
      <c r="B128" s="125" t="s">
        <v>219</v>
      </c>
      <c r="C128" s="124" t="s">
        <v>153</v>
      </c>
      <c r="D128" s="113">
        <v>1796</v>
      </c>
      <c r="E128" s="113"/>
      <c r="F128" s="113"/>
      <c r="G128" s="139">
        <f>D128-7</f>
        <v>1789</v>
      </c>
      <c r="H128" s="139"/>
      <c r="I128" s="139"/>
    </row>
    <row r="129" spans="1:9" ht="15">
      <c r="A129" s="122"/>
      <c r="B129" s="125" t="s">
        <v>220</v>
      </c>
      <c r="C129" s="124" t="s">
        <v>153</v>
      </c>
      <c r="D129" s="111">
        <v>0</v>
      </c>
      <c r="E129" s="111"/>
      <c r="F129" s="111"/>
      <c r="G129" s="111">
        <v>0</v>
      </c>
      <c r="H129" s="111"/>
      <c r="I129" s="111"/>
    </row>
    <row r="130" spans="1:9" ht="17.25">
      <c r="A130" s="122"/>
      <c r="B130" s="125" t="s">
        <v>221</v>
      </c>
      <c r="C130" s="124" t="s">
        <v>153</v>
      </c>
      <c r="D130" s="111">
        <v>0</v>
      </c>
      <c r="E130" s="111"/>
      <c r="F130" s="111"/>
      <c r="G130" s="111">
        <v>0</v>
      </c>
      <c r="H130" s="111"/>
      <c r="I130" s="111"/>
    </row>
    <row r="131" spans="1:9" ht="17.25">
      <c r="A131" s="122"/>
      <c r="B131" s="125" t="s">
        <v>222</v>
      </c>
      <c r="C131" s="124" t="s">
        <v>153</v>
      </c>
      <c r="D131" s="113">
        <v>432</v>
      </c>
      <c r="E131" s="113"/>
      <c r="F131" s="113"/>
      <c r="G131" s="139">
        <f>D131+7</f>
        <v>439</v>
      </c>
      <c r="H131" s="139"/>
      <c r="I131" s="139"/>
    </row>
    <row r="132" spans="1:9" ht="15.75">
      <c r="A132" s="122"/>
      <c r="B132" s="125" t="s">
        <v>223</v>
      </c>
      <c r="C132" s="124" t="s">
        <v>153</v>
      </c>
      <c r="D132" s="111"/>
      <c r="E132" s="111"/>
      <c r="F132" s="111"/>
      <c r="G132" s="111"/>
      <c r="H132" s="111"/>
      <c r="I132" s="111"/>
    </row>
    <row r="133" spans="1:9" ht="15.75">
      <c r="A133" s="122"/>
      <c r="B133" s="125" t="s">
        <v>224</v>
      </c>
      <c r="C133" s="124" t="s">
        <v>153</v>
      </c>
      <c r="D133" s="111"/>
      <c r="E133" s="111"/>
      <c r="F133" s="111"/>
      <c r="G133" s="111"/>
      <c r="H133" s="111"/>
      <c r="I133" s="111"/>
    </row>
    <row r="134" spans="1:9" ht="15">
      <c r="A134" s="122"/>
      <c r="B134" s="125" t="s">
        <v>225</v>
      </c>
      <c r="C134" s="124" t="s">
        <v>153</v>
      </c>
      <c r="D134" s="111"/>
      <c r="E134" s="111"/>
      <c r="F134" s="111"/>
      <c r="G134" s="111"/>
      <c r="H134" s="111"/>
      <c r="I134" s="111"/>
    </row>
    <row r="135" spans="1:9" ht="32.25" customHeight="1">
      <c r="A135" s="122">
        <v>10</v>
      </c>
      <c r="B135" s="123" t="s">
        <v>230</v>
      </c>
      <c r="C135" s="124" t="s">
        <v>202</v>
      </c>
      <c r="D135" s="135">
        <v>1127</v>
      </c>
      <c r="E135" s="136">
        <v>0.3856</v>
      </c>
      <c r="F135" s="136"/>
      <c r="G135" s="135">
        <v>1111</v>
      </c>
      <c r="H135" s="136">
        <v>0.37979999999999997</v>
      </c>
      <c r="I135" s="136"/>
    </row>
    <row r="136" spans="1:9" ht="14.25" customHeight="1">
      <c r="A136" s="122"/>
      <c r="B136" s="125" t="s">
        <v>175</v>
      </c>
      <c r="C136" s="124"/>
      <c r="D136" s="135"/>
      <c r="E136" s="136"/>
      <c r="F136" s="136"/>
      <c r="G136" s="135"/>
      <c r="H136" s="136"/>
      <c r="I136" s="136"/>
    </row>
    <row r="137" spans="1:9" ht="15">
      <c r="A137" s="122"/>
      <c r="B137" s="123" t="s">
        <v>176</v>
      </c>
      <c r="C137" s="124" t="s">
        <v>202</v>
      </c>
      <c r="D137" s="111">
        <v>0</v>
      </c>
      <c r="E137" s="136">
        <v>0</v>
      </c>
      <c r="F137" s="136"/>
      <c r="G137" s="111">
        <v>0</v>
      </c>
      <c r="H137" s="136">
        <v>0</v>
      </c>
      <c r="I137" s="136"/>
    </row>
    <row r="138" spans="1:9" ht="17.25">
      <c r="A138" s="122"/>
      <c r="B138" s="123" t="s">
        <v>178</v>
      </c>
      <c r="C138" s="124" t="s">
        <v>202</v>
      </c>
      <c r="D138" s="111">
        <v>0</v>
      </c>
      <c r="E138" s="136">
        <v>0</v>
      </c>
      <c r="F138" s="136"/>
      <c r="G138" s="111">
        <v>0</v>
      </c>
      <c r="H138" s="136">
        <v>0</v>
      </c>
      <c r="I138" s="136"/>
    </row>
    <row r="139" spans="1:9" ht="15">
      <c r="A139" s="122"/>
      <c r="B139" s="123" t="s">
        <v>180</v>
      </c>
      <c r="C139" s="124" t="s">
        <v>202</v>
      </c>
      <c r="D139" s="111">
        <v>0</v>
      </c>
      <c r="E139" s="136">
        <v>0</v>
      </c>
      <c r="F139" s="136"/>
      <c r="G139" s="111">
        <v>0</v>
      </c>
      <c r="H139" s="136">
        <v>0</v>
      </c>
      <c r="I139" s="136"/>
    </row>
    <row r="140" spans="1:9" ht="15">
      <c r="A140" s="122"/>
      <c r="B140" s="123" t="s">
        <v>181</v>
      </c>
      <c r="C140" s="124" t="s">
        <v>202</v>
      </c>
      <c r="D140" s="111">
        <v>242</v>
      </c>
      <c r="E140" s="136">
        <v>0.37</v>
      </c>
      <c r="F140" s="136"/>
      <c r="G140" s="111">
        <v>233</v>
      </c>
      <c r="H140" s="136">
        <v>0.3552</v>
      </c>
      <c r="I140" s="136"/>
    </row>
    <row r="141" spans="1:9" ht="15">
      <c r="A141" s="122"/>
      <c r="B141" s="123" t="s">
        <v>231</v>
      </c>
      <c r="C141" s="124" t="s">
        <v>202</v>
      </c>
      <c r="D141" s="111">
        <v>885</v>
      </c>
      <c r="E141" s="136">
        <v>0.3972</v>
      </c>
      <c r="F141" s="136"/>
      <c r="G141" s="111">
        <v>878</v>
      </c>
      <c r="H141" s="136">
        <v>0.39409999999999995</v>
      </c>
      <c r="I141" s="136"/>
    </row>
    <row r="142" spans="1:9" ht="62.25" customHeight="1">
      <c r="A142" s="122">
        <v>11</v>
      </c>
      <c r="B142" s="123" t="s">
        <v>232</v>
      </c>
      <c r="C142" s="124" t="s">
        <v>153</v>
      </c>
      <c r="D142" s="135">
        <v>0</v>
      </c>
      <c r="E142" s="135"/>
      <c r="F142" s="135"/>
      <c r="G142" s="135">
        <v>0</v>
      </c>
      <c r="H142" s="135"/>
      <c r="I142" s="135"/>
    </row>
    <row r="143" spans="1:9" ht="15">
      <c r="A143" s="122"/>
      <c r="B143" s="125" t="s">
        <v>175</v>
      </c>
      <c r="C143" s="124"/>
      <c r="D143" s="135"/>
      <c r="E143" s="135"/>
      <c r="F143" s="135"/>
      <c r="G143" s="135"/>
      <c r="H143" s="135"/>
      <c r="I143" s="135"/>
    </row>
    <row r="144" spans="1:9" ht="15">
      <c r="A144" s="122"/>
      <c r="B144" s="123" t="s">
        <v>176</v>
      </c>
      <c r="C144" s="124" t="s">
        <v>153</v>
      </c>
      <c r="D144" s="111">
        <v>0</v>
      </c>
      <c r="E144" s="111"/>
      <c r="F144" s="111"/>
      <c r="G144" s="111">
        <v>0</v>
      </c>
      <c r="H144" s="111"/>
      <c r="I144" s="111"/>
    </row>
    <row r="145" spans="1:9" ht="15">
      <c r="A145" s="122"/>
      <c r="B145" s="123" t="s">
        <v>178</v>
      </c>
      <c r="C145" s="124" t="s">
        <v>153</v>
      </c>
      <c r="D145" s="111">
        <v>0</v>
      </c>
      <c r="E145" s="111"/>
      <c r="F145" s="111"/>
      <c r="G145" s="111">
        <v>0</v>
      </c>
      <c r="H145" s="111"/>
      <c r="I145" s="111"/>
    </row>
    <row r="146" spans="1:9" ht="15">
      <c r="A146" s="122"/>
      <c r="B146" s="123" t="s">
        <v>180</v>
      </c>
      <c r="C146" s="124" t="s">
        <v>153</v>
      </c>
      <c r="D146" s="111">
        <v>0</v>
      </c>
      <c r="E146" s="111"/>
      <c r="F146" s="111"/>
      <c r="G146" s="111">
        <v>0</v>
      </c>
      <c r="H146" s="111"/>
      <c r="I146" s="111"/>
    </row>
    <row r="147" spans="1:9" ht="15.75">
      <c r="A147" s="122"/>
      <c r="B147" s="123" t="s">
        <v>181</v>
      </c>
      <c r="C147" s="124" t="s">
        <v>153</v>
      </c>
      <c r="D147" s="140">
        <v>0</v>
      </c>
      <c r="E147" s="140"/>
      <c r="F147" s="140"/>
      <c r="G147" s="140">
        <v>0</v>
      </c>
      <c r="H147" s="140"/>
      <c r="I147" s="140"/>
    </row>
    <row r="148" spans="1:9" ht="15">
      <c r="A148" s="122"/>
      <c r="B148" s="123" t="s">
        <v>231</v>
      </c>
      <c r="C148" s="124" t="s">
        <v>153</v>
      </c>
      <c r="D148" s="111">
        <v>0</v>
      </c>
      <c r="E148" s="111"/>
      <c r="F148" s="111"/>
      <c r="G148" s="111">
        <v>0</v>
      </c>
      <c r="H148" s="111"/>
      <c r="I148" s="111"/>
    </row>
    <row r="149" spans="1:9" ht="45.75">
      <c r="A149" s="141">
        <v>12</v>
      </c>
      <c r="B149" s="123" t="s">
        <v>233</v>
      </c>
      <c r="C149" s="124" t="s">
        <v>195</v>
      </c>
      <c r="D149" s="112">
        <v>4760</v>
      </c>
      <c r="E149" s="106">
        <v>1027.81</v>
      </c>
      <c r="F149" s="106"/>
      <c r="G149" s="112">
        <f>4760+15</f>
        <v>4775</v>
      </c>
      <c r="H149" s="142">
        <f>E149+3.69</f>
        <v>1031.5</v>
      </c>
      <c r="I149" s="142"/>
    </row>
    <row r="150" spans="1:9" ht="17.25">
      <c r="A150" s="141"/>
      <c r="B150" s="125" t="s">
        <v>208</v>
      </c>
      <c r="C150" s="124" t="s">
        <v>202</v>
      </c>
      <c r="D150" s="113">
        <v>3563</v>
      </c>
      <c r="E150" s="127">
        <f>IF(D149=0,0,D150/D149)</f>
        <v>0.7485294117647059</v>
      </c>
      <c r="F150" s="127"/>
      <c r="G150" s="113">
        <v>3572</v>
      </c>
      <c r="H150" s="128">
        <f>IF(G149=0,0,G150/G149)</f>
        <v>0.7480628272251308</v>
      </c>
      <c r="I150" s="128"/>
    </row>
    <row r="151" spans="1:9" ht="17.25">
      <c r="A151" s="141"/>
      <c r="B151" s="125" t="s">
        <v>175</v>
      </c>
      <c r="C151" s="124"/>
      <c r="D151" s="143"/>
      <c r="E151" s="143"/>
      <c r="F151" s="143"/>
      <c r="G151" s="143"/>
      <c r="H151" s="143"/>
      <c r="I151" s="143"/>
    </row>
    <row r="152" spans="1:9" ht="17.25">
      <c r="A152" s="141"/>
      <c r="B152" s="125" t="s">
        <v>234</v>
      </c>
      <c r="C152" s="124" t="s">
        <v>202</v>
      </c>
      <c r="D152" s="112">
        <v>3472</v>
      </c>
      <c r="E152" s="127">
        <f>IF(D149=0,0,D152/D149)</f>
        <v>0.7294117647058823</v>
      </c>
      <c r="F152" s="127"/>
      <c r="G152" s="112">
        <v>3481</v>
      </c>
      <c r="H152" s="128">
        <f>IF(G149=0,0,G152/G149)</f>
        <v>0.7290052356020943</v>
      </c>
      <c r="I152" s="128"/>
    </row>
    <row r="153" spans="1:9" ht="17.25">
      <c r="A153" s="141"/>
      <c r="B153" s="125" t="s">
        <v>235</v>
      </c>
      <c r="C153" s="124" t="s">
        <v>202</v>
      </c>
      <c r="D153" s="113">
        <v>3467</v>
      </c>
      <c r="E153" s="127">
        <f aca="true" t="shared" si="2" ref="E153:E154">IF(D152=0,0,D153/D152)</f>
        <v>0.9985599078341014</v>
      </c>
      <c r="F153" s="127"/>
      <c r="G153" s="144">
        <v>3476</v>
      </c>
      <c r="H153" s="128">
        <f aca="true" t="shared" si="3" ref="H153:H154">IF(G152=0,0,G153/G152)</f>
        <v>0.9985636311404769</v>
      </c>
      <c r="I153" s="128"/>
    </row>
    <row r="154" spans="1:9" ht="17.25">
      <c r="A154" s="141"/>
      <c r="B154" s="125" t="s">
        <v>236</v>
      </c>
      <c r="C154" s="124" t="s">
        <v>202</v>
      </c>
      <c r="D154" s="113">
        <v>0</v>
      </c>
      <c r="E154" s="127">
        <f t="shared" si="2"/>
        <v>0</v>
      </c>
      <c r="F154" s="127"/>
      <c r="G154" s="113">
        <v>0</v>
      </c>
      <c r="H154" s="128">
        <f t="shared" si="3"/>
        <v>0</v>
      </c>
      <c r="I154" s="128"/>
    </row>
    <row r="155" spans="1:9" ht="17.25">
      <c r="A155" s="141"/>
      <c r="B155" s="125" t="s">
        <v>237</v>
      </c>
      <c r="C155" s="124" t="s">
        <v>202</v>
      </c>
      <c r="D155" s="113">
        <v>5</v>
      </c>
      <c r="E155" s="127">
        <f>IF(D152=0,0,D155/D152)</f>
        <v>0.0014400921658986176</v>
      </c>
      <c r="F155" s="127"/>
      <c r="G155" s="113">
        <v>5</v>
      </c>
      <c r="H155" s="128">
        <f>IF(G152=0,0,G155/G152)</f>
        <v>0.0014363688595231256</v>
      </c>
      <c r="I155" s="128"/>
    </row>
    <row r="156" spans="1:9" ht="17.25">
      <c r="A156" s="141"/>
      <c r="B156" s="125" t="s">
        <v>238</v>
      </c>
      <c r="C156" s="124" t="s">
        <v>202</v>
      </c>
      <c r="D156" s="112">
        <v>846</v>
      </c>
      <c r="E156" s="127">
        <f>IF(D149=0,0,D156/D149)</f>
        <v>0.1777310924369748</v>
      </c>
      <c r="F156" s="127"/>
      <c r="G156" s="112">
        <v>846</v>
      </c>
      <c r="H156" s="128">
        <f>IF(G149=0,0,G156/G149)</f>
        <v>0.17717277486910996</v>
      </c>
      <c r="I156" s="128"/>
    </row>
    <row r="157" spans="1:9" ht="17.25">
      <c r="A157" s="141"/>
      <c r="B157" s="125" t="s">
        <v>235</v>
      </c>
      <c r="C157" s="124" t="s">
        <v>202</v>
      </c>
      <c r="D157" s="113">
        <v>463</v>
      </c>
      <c r="E157" s="127">
        <f>IF(D156=0,0,D157/D156)</f>
        <v>0.5472813238770685</v>
      </c>
      <c r="F157" s="127"/>
      <c r="G157" s="113">
        <v>463</v>
      </c>
      <c r="H157" s="128">
        <f>IF(G156=0,0,G157/G156)</f>
        <v>0.5472813238770685</v>
      </c>
      <c r="I157" s="128"/>
    </row>
    <row r="158" spans="1:9" ht="17.25">
      <c r="A158" s="141"/>
      <c r="B158" s="125" t="s">
        <v>237</v>
      </c>
      <c r="C158" s="124" t="s">
        <v>202</v>
      </c>
      <c r="D158" s="113">
        <v>383</v>
      </c>
      <c r="E158" s="127">
        <f>IF(D156=0,0,D158/D156)</f>
        <v>0.45271867612293143</v>
      </c>
      <c r="F158" s="127"/>
      <c r="G158" s="113">
        <v>383</v>
      </c>
      <c r="H158" s="128">
        <f>IF(G156=0,0,G158/G156)</f>
        <v>0.45271867612293143</v>
      </c>
      <c r="I158" s="128"/>
    </row>
    <row r="159" spans="1:9" ht="17.25">
      <c r="A159" s="122">
        <v>13</v>
      </c>
      <c r="B159" s="123" t="s">
        <v>239</v>
      </c>
      <c r="C159" s="124" t="s">
        <v>153</v>
      </c>
      <c r="D159" s="113">
        <v>37</v>
      </c>
      <c r="E159" s="113"/>
      <c r="F159" s="113"/>
      <c r="G159" s="139">
        <v>37</v>
      </c>
      <c r="H159" s="139"/>
      <c r="I159" s="139"/>
    </row>
    <row r="160" spans="1:9" ht="17.25">
      <c r="A160" s="122"/>
      <c r="B160" s="125" t="s">
        <v>208</v>
      </c>
      <c r="C160" s="124" t="s">
        <v>202</v>
      </c>
      <c r="D160" s="113">
        <v>27</v>
      </c>
      <c r="E160" s="127">
        <f>IF(D159=0,0,D160/D159)</f>
        <v>0.7297297297297297</v>
      </c>
      <c r="F160" s="127"/>
      <c r="G160" s="113">
        <v>27</v>
      </c>
      <c r="H160" s="128">
        <f>IF(G159=0,0,G160/G159)</f>
        <v>0.7297297297297297</v>
      </c>
      <c r="I160" s="128"/>
    </row>
    <row r="161" spans="1:9" ht="31.5">
      <c r="A161" s="122">
        <v>14</v>
      </c>
      <c r="B161" s="123" t="s">
        <v>240</v>
      </c>
      <c r="C161" s="124" t="s">
        <v>153</v>
      </c>
      <c r="D161" s="112">
        <v>881</v>
      </c>
      <c r="E161" s="112"/>
      <c r="F161" s="112"/>
      <c r="G161" s="145">
        <v>881</v>
      </c>
      <c r="H161" s="145"/>
      <c r="I161" s="145"/>
    </row>
    <row r="162" spans="1:9" ht="14.25" customHeight="1">
      <c r="A162" s="122"/>
      <c r="B162" s="125" t="s">
        <v>175</v>
      </c>
      <c r="C162" s="124"/>
      <c r="D162" s="112"/>
      <c r="E162" s="112"/>
      <c r="F162" s="112"/>
      <c r="G162" s="145"/>
      <c r="H162" s="145"/>
      <c r="I162" s="145"/>
    </row>
    <row r="163" spans="1:9" ht="31.5">
      <c r="A163" s="122"/>
      <c r="B163" s="125" t="s">
        <v>241</v>
      </c>
      <c r="C163" s="124" t="s">
        <v>202</v>
      </c>
      <c r="D163" s="113">
        <v>656</v>
      </c>
      <c r="E163" s="127">
        <f>D163/D161</f>
        <v>0.7446083995459705</v>
      </c>
      <c r="F163" s="127"/>
      <c r="G163" s="113">
        <v>656</v>
      </c>
      <c r="H163" s="128">
        <f>G163/G161</f>
        <v>0.7446083995459705</v>
      </c>
      <c r="I163" s="128"/>
    </row>
    <row r="164" spans="1:9" ht="19.5" customHeight="1">
      <c r="A164" s="122"/>
      <c r="B164" s="125" t="s">
        <v>242</v>
      </c>
      <c r="C164" s="124" t="s">
        <v>202</v>
      </c>
      <c r="D164" s="113">
        <v>225</v>
      </c>
      <c r="E164" s="127">
        <f>D164/D161</f>
        <v>0.25539160045402953</v>
      </c>
      <c r="F164" s="127"/>
      <c r="G164" s="113">
        <v>225</v>
      </c>
      <c r="H164" s="128">
        <f>G164/G161</f>
        <v>0.25539160045402953</v>
      </c>
      <c r="I164" s="128"/>
    </row>
    <row r="165" spans="1:9" ht="31.5">
      <c r="A165" s="122"/>
      <c r="B165" s="125" t="s">
        <v>243</v>
      </c>
      <c r="C165" s="124" t="s">
        <v>202</v>
      </c>
      <c r="D165" s="113">
        <v>0</v>
      </c>
      <c r="E165" s="127">
        <v>0</v>
      </c>
      <c r="F165" s="127"/>
      <c r="G165" s="113">
        <v>0</v>
      </c>
      <c r="H165" s="128">
        <v>0</v>
      </c>
      <c r="I165" s="128"/>
    </row>
    <row r="166" spans="1:9" ht="45" customHeight="1">
      <c r="A166" s="122">
        <v>15</v>
      </c>
      <c r="B166" s="123" t="s">
        <v>244</v>
      </c>
      <c r="C166" s="124" t="s">
        <v>153</v>
      </c>
      <c r="D166" s="144">
        <f>7679+3718+8700</f>
        <v>20097</v>
      </c>
      <c r="E166" s="144"/>
      <c r="F166" s="144"/>
      <c r="G166" s="146">
        <f>7679+3718+8709</f>
        <v>20106</v>
      </c>
      <c r="H166" s="146"/>
      <c r="I166" s="146"/>
    </row>
    <row r="167" spans="1:9" ht="17.25">
      <c r="A167" s="122"/>
      <c r="B167" s="125" t="s">
        <v>213</v>
      </c>
      <c r="C167" s="124" t="s">
        <v>202</v>
      </c>
      <c r="D167" s="144">
        <f>144+32+193</f>
        <v>369</v>
      </c>
      <c r="E167" s="147">
        <f>D167/D166</f>
        <v>0.018360949395432154</v>
      </c>
      <c r="F167" s="147"/>
      <c r="G167" s="144">
        <f>144+32+129</f>
        <v>305</v>
      </c>
      <c r="H167" s="148">
        <f>G167/G166</f>
        <v>0.015169601114095295</v>
      </c>
      <c r="I167" s="148"/>
    </row>
    <row r="168" spans="1:9" ht="31.5">
      <c r="A168" s="122">
        <v>16</v>
      </c>
      <c r="B168" s="123" t="s">
        <v>245</v>
      </c>
      <c r="C168" s="124" t="s">
        <v>153</v>
      </c>
      <c r="D168" s="113">
        <v>2095</v>
      </c>
      <c r="E168" s="113"/>
      <c r="F168" s="113"/>
      <c r="G168" s="139">
        <v>2095</v>
      </c>
      <c r="H168" s="139"/>
      <c r="I168" s="139"/>
    </row>
    <row r="169" spans="1:9" ht="17.25">
      <c r="A169" s="122"/>
      <c r="B169" s="125" t="s">
        <v>213</v>
      </c>
      <c r="C169" s="124" t="s">
        <v>202</v>
      </c>
      <c r="D169" s="113">
        <v>92</v>
      </c>
      <c r="E169" s="127">
        <f>D169/D168</f>
        <v>0.043914081145584725</v>
      </c>
      <c r="F169" s="127"/>
      <c r="G169" s="113">
        <v>92</v>
      </c>
      <c r="H169" s="128">
        <f>G169/G168</f>
        <v>0.043914081145584725</v>
      </c>
      <c r="I169" s="128"/>
    </row>
    <row r="170" spans="1:9" ht="31.5">
      <c r="A170" s="122">
        <v>17</v>
      </c>
      <c r="B170" s="123" t="s">
        <v>246</v>
      </c>
      <c r="C170" s="124" t="s">
        <v>146</v>
      </c>
      <c r="D170" s="105">
        <v>2158.418</v>
      </c>
      <c r="E170" s="105"/>
      <c r="F170" s="105"/>
      <c r="G170" s="126">
        <v>2158.418</v>
      </c>
      <c r="H170" s="126"/>
      <c r="I170" s="126"/>
    </row>
    <row r="171" spans="1:9" ht="31.5">
      <c r="A171" s="122"/>
      <c r="B171" s="125" t="s">
        <v>247</v>
      </c>
      <c r="C171" s="124" t="s">
        <v>177</v>
      </c>
      <c r="D171" s="106">
        <v>20</v>
      </c>
      <c r="E171" s="127">
        <f>IF(D170=0,0,D171/D170)</f>
        <v>0.00926604577982578</v>
      </c>
      <c r="F171" s="127"/>
      <c r="G171" s="106">
        <v>20</v>
      </c>
      <c r="H171" s="128">
        <f>IF(G170=0,0,G171/G170)</f>
        <v>0.00926604577982578</v>
      </c>
      <c r="I171" s="128"/>
    </row>
    <row r="172" spans="1:9" ht="14.25" customHeight="1">
      <c r="A172" s="122"/>
      <c r="B172" s="125" t="s">
        <v>175</v>
      </c>
      <c r="C172" s="124"/>
      <c r="D172" s="106"/>
      <c r="E172" s="127"/>
      <c r="F172" s="127"/>
      <c r="G172" s="106"/>
      <c r="H172" s="128"/>
      <c r="I172" s="128"/>
    </row>
    <row r="173" spans="1:9" ht="17.25">
      <c r="A173" s="122"/>
      <c r="B173" s="123" t="s">
        <v>248</v>
      </c>
      <c r="C173" s="124" t="s">
        <v>177</v>
      </c>
      <c r="D173" s="106">
        <v>12.5</v>
      </c>
      <c r="E173" s="127">
        <f>IF(D170=0,0,D173/D170)</f>
        <v>0.005791278612391112</v>
      </c>
      <c r="F173" s="127"/>
      <c r="G173" s="106">
        <v>12.5</v>
      </c>
      <c r="H173" s="128">
        <f>IF(G170=0,0,G173/G170)</f>
        <v>0.005791278612391112</v>
      </c>
      <c r="I173" s="128"/>
    </row>
    <row r="174" spans="1:9" ht="17.25">
      <c r="A174" s="122"/>
      <c r="B174" s="123" t="s">
        <v>249</v>
      </c>
      <c r="C174" s="124" t="s">
        <v>177</v>
      </c>
      <c r="D174" s="106">
        <v>0</v>
      </c>
      <c r="E174" s="127">
        <f>IF(D170=0,0,D174/D170)</f>
        <v>0</v>
      </c>
      <c r="F174" s="127"/>
      <c r="G174" s="106">
        <v>0</v>
      </c>
      <c r="H174" s="128">
        <f>IF(G170=0,0,G174/G170)</f>
        <v>0</v>
      </c>
      <c r="I174" s="128"/>
    </row>
    <row r="175" spans="1:9" ht="17.25">
      <c r="A175" s="122"/>
      <c r="B175" s="123" t="s">
        <v>250</v>
      </c>
      <c r="C175" s="124" t="s">
        <v>177</v>
      </c>
      <c r="D175" s="106">
        <v>7.5</v>
      </c>
      <c r="E175" s="127">
        <f>IF(D170=0,0,D175/D170)</f>
        <v>0.0034747671674346674</v>
      </c>
      <c r="F175" s="127"/>
      <c r="G175" s="106">
        <v>7.5</v>
      </c>
      <c r="H175" s="128">
        <f>IF(G170=0,0,G175/G170)</f>
        <v>0.0034747671674346674</v>
      </c>
      <c r="I175" s="128"/>
    </row>
    <row r="176" spans="1:9" ht="17.25">
      <c r="A176" s="122"/>
      <c r="B176" s="123" t="s">
        <v>251</v>
      </c>
      <c r="C176" s="124" t="s">
        <v>177</v>
      </c>
      <c r="D176" s="106">
        <v>0</v>
      </c>
      <c r="E176" s="127">
        <v>0</v>
      </c>
      <c r="F176" s="127"/>
      <c r="G176" s="106">
        <v>0</v>
      </c>
      <c r="H176" s="128">
        <v>0</v>
      </c>
      <c r="I176" s="128"/>
    </row>
    <row r="177" spans="1:9" ht="31.5">
      <c r="A177" s="122">
        <v>18</v>
      </c>
      <c r="B177" s="123" t="s">
        <v>252</v>
      </c>
      <c r="C177" s="124" t="s">
        <v>153</v>
      </c>
      <c r="D177" s="135">
        <v>3269</v>
      </c>
      <c r="E177" s="135"/>
      <c r="F177" s="135"/>
      <c r="G177" s="135">
        <v>3290</v>
      </c>
      <c r="H177" s="135"/>
      <c r="I177" s="135"/>
    </row>
    <row r="178" spans="1:9" ht="17.25">
      <c r="A178" s="122"/>
      <c r="B178" s="125" t="s">
        <v>175</v>
      </c>
      <c r="C178" s="124"/>
      <c r="D178" s="135"/>
      <c r="E178" s="135"/>
      <c r="F178" s="135"/>
      <c r="G178" s="135"/>
      <c r="H178" s="135"/>
      <c r="I178" s="135"/>
    </row>
    <row r="179" spans="1:9" ht="17.25">
      <c r="A179" s="122"/>
      <c r="B179" s="125" t="s">
        <v>176</v>
      </c>
      <c r="C179" s="124" t="s">
        <v>153</v>
      </c>
      <c r="D179" s="111">
        <v>0</v>
      </c>
      <c r="E179" s="111"/>
      <c r="F179" s="111"/>
      <c r="G179" s="111">
        <v>0</v>
      </c>
      <c r="H179" s="111"/>
      <c r="I179" s="111"/>
    </row>
    <row r="180" spans="1:9" ht="17.25">
      <c r="A180" s="122"/>
      <c r="B180" s="125" t="s">
        <v>178</v>
      </c>
      <c r="C180" s="124" t="s">
        <v>153</v>
      </c>
      <c r="D180" s="111">
        <v>122</v>
      </c>
      <c r="E180" s="111"/>
      <c r="F180" s="111"/>
      <c r="G180" s="111">
        <v>122</v>
      </c>
      <c r="H180" s="111"/>
      <c r="I180" s="111"/>
    </row>
    <row r="181" spans="1:9" ht="17.25">
      <c r="A181" s="122"/>
      <c r="B181" s="125" t="s">
        <v>180</v>
      </c>
      <c r="C181" s="124" t="s">
        <v>153</v>
      </c>
      <c r="D181" s="111">
        <v>0</v>
      </c>
      <c r="E181" s="111"/>
      <c r="F181" s="111"/>
      <c r="G181" s="111">
        <v>0</v>
      </c>
      <c r="H181" s="111"/>
      <c r="I181" s="111"/>
    </row>
    <row r="182" spans="1:9" ht="17.25">
      <c r="A182" s="122"/>
      <c r="B182" s="125" t="s">
        <v>181</v>
      </c>
      <c r="C182" s="124" t="s">
        <v>153</v>
      </c>
      <c r="D182" s="140">
        <v>1251</v>
      </c>
      <c r="E182" s="140"/>
      <c r="F182" s="140"/>
      <c r="G182" s="149">
        <v>1251</v>
      </c>
      <c r="H182" s="149"/>
      <c r="I182" s="149"/>
    </row>
    <row r="183" spans="1:9" ht="17.25">
      <c r="A183" s="122"/>
      <c r="B183" s="125" t="s">
        <v>231</v>
      </c>
      <c r="C183" s="124" t="s">
        <v>153</v>
      </c>
      <c r="D183" s="111">
        <v>1896</v>
      </c>
      <c r="E183" s="111"/>
      <c r="F183" s="111"/>
      <c r="G183" s="111">
        <v>1917</v>
      </c>
      <c r="H183" s="111"/>
      <c r="I183" s="111"/>
    </row>
    <row r="184" ht="14.25"/>
    <row r="187" ht="14.25"/>
    <row r="188" ht="14.25"/>
    <row r="203" ht="14.25"/>
  </sheetData>
  <sheetProtection selectLockedCells="1" selectUnlockedCells="1"/>
  <mergeCells count="369">
    <mergeCell ref="A1:I1"/>
    <mergeCell ref="D2:F2"/>
    <mergeCell ref="G2:I2"/>
    <mergeCell ref="D3:F3"/>
    <mergeCell ref="G3:I3"/>
    <mergeCell ref="A4:A22"/>
    <mergeCell ref="C4:C5"/>
    <mergeCell ref="D4:F5"/>
    <mergeCell ref="G4:I5"/>
    <mergeCell ref="E6:F6"/>
    <mergeCell ref="H6:I6"/>
    <mergeCell ref="E7:F7"/>
    <mergeCell ref="H7:I7"/>
    <mergeCell ref="E8:F8"/>
    <mergeCell ref="H8:I8"/>
    <mergeCell ref="E9:F9"/>
    <mergeCell ref="H9:I9"/>
    <mergeCell ref="E10:F10"/>
    <mergeCell ref="H10:I10"/>
    <mergeCell ref="E11:F11"/>
    <mergeCell ref="H11:I1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D19:F19"/>
    <mergeCell ref="G19:I19"/>
    <mergeCell ref="D20:F20"/>
    <mergeCell ref="G20:I20"/>
    <mergeCell ref="E21:F21"/>
    <mergeCell ref="H21:I21"/>
    <mergeCell ref="E22:F22"/>
    <mergeCell ref="H22:I22"/>
    <mergeCell ref="A23:A36"/>
    <mergeCell ref="C23:C24"/>
    <mergeCell ref="D23:F24"/>
    <mergeCell ref="G23:I24"/>
    <mergeCell ref="E25:F25"/>
    <mergeCell ref="H25:I25"/>
    <mergeCell ref="E26:F26"/>
    <mergeCell ref="H26:I26"/>
    <mergeCell ref="E27:F27"/>
    <mergeCell ref="H27:I27"/>
    <mergeCell ref="E28:F28"/>
    <mergeCell ref="H28:I28"/>
    <mergeCell ref="E29:F29"/>
    <mergeCell ref="H29:I29"/>
    <mergeCell ref="E30:F30"/>
    <mergeCell ref="H30:I30"/>
    <mergeCell ref="E31:F31"/>
    <mergeCell ref="H31:I31"/>
    <mergeCell ref="E32:F32"/>
    <mergeCell ref="H32:I32"/>
    <mergeCell ref="E33:F33"/>
    <mergeCell ref="H33:I33"/>
    <mergeCell ref="E34:F34"/>
    <mergeCell ref="H34:I34"/>
    <mergeCell ref="E35:F35"/>
    <mergeCell ref="H35:I35"/>
    <mergeCell ref="E36:F36"/>
    <mergeCell ref="H36:I36"/>
    <mergeCell ref="A37:A42"/>
    <mergeCell ref="C37:C38"/>
    <mergeCell ref="D37:D38"/>
    <mergeCell ref="E37:F38"/>
    <mergeCell ref="G37:G38"/>
    <mergeCell ref="H37:I38"/>
    <mergeCell ref="E39:F39"/>
    <mergeCell ref="H39:I39"/>
    <mergeCell ref="E40:F40"/>
    <mergeCell ref="H40:I40"/>
    <mergeCell ref="E41:F41"/>
    <mergeCell ref="H41:I41"/>
    <mergeCell ref="E42:F42"/>
    <mergeCell ref="H42:I42"/>
    <mergeCell ref="A43:A48"/>
    <mergeCell ref="D43:F43"/>
    <mergeCell ref="G43:I43"/>
    <mergeCell ref="E44:F44"/>
    <mergeCell ref="H44:I44"/>
    <mergeCell ref="D45:F45"/>
    <mergeCell ref="G45:I45"/>
    <mergeCell ref="E46:F46"/>
    <mergeCell ref="H46:I46"/>
    <mergeCell ref="D47:F47"/>
    <mergeCell ref="G47:I47"/>
    <mergeCell ref="D48:F48"/>
    <mergeCell ref="G48:I48"/>
    <mergeCell ref="A49:A59"/>
    <mergeCell ref="E49:F49"/>
    <mergeCell ref="H49:I49"/>
    <mergeCell ref="C50:C51"/>
    <mergeCell ref="D50:D51"/>
    <mergeCell ref="E50:E51"/>
    <mergeCell ref="F50:F51"/>
    <mergeCell ref="G50:G51"/>
    <mergeCell ref="H50:H51"/>
    <mergeCell ref="I50:I51"/>
    <mergeCell ref="A60:A70"/>
    <mergeCell ref="D60:F60"/>
    <mergeCell ref="G60:I60"/>
    <mergeCell ref="C61:C62"/>
    <mergeCell ref="D61:D62"/>
    <mergeCell ref="E61:F62"/>
    <mergeCell ref="G61:G62"/>
    <mergeCell ref="H61:I62"/>
    <mergeCell ref="D63:F63"/>
    <mergeCell ref="G63:I63"/>
    <mergeCell ref="D64:F64"/>
    <mergeCell ref="G64:I64"/>
    <mergeCell ref="D65:F65"/>
    <mergeCell ref="G65:I65"/>
    <mergeCell ref="D66:F66"/>
    <mergeCell ref="G66:I66"/>
    <mergeCell ref="D67:F67"/>
    <mergeCell ref="G67:I67"/>
    <mergeCell ref="D68:F68"/>
    <mergeCell ref="G68:I68"/>
    <mergeCell ref="D69:F69"/>
    <mergeCell ref="G69:I69"/>
    <mergeCell ref="D70:F70"/>
    <mergeCell ref="G70:I70"/>
    <mergeCell ref="A71:A81"/>
    <mergeCell ref="D71:F71"/>
    <mergeCell ref="G71:I71"/>
    <mergeCell ref="C72:C73"/>
    <mergeCell ref="D72:D73"/>
    <mergeCell ref="E72:F73"/>
    <mergeCell ref="G72:G73"/>
    <mergeCell ref="H72:I73"/>
    <mergeCell ref="D74:F74"/>
    <mergeCell ref="G74:I74"/>
    <mergeCell ref="D75:F75"/>
    <mergeCell ref="G75:I75"/>
    <mergeCell ref="D76:F76"/>
    <mergeCell ref="G76:I76"/>
    <mergeCell ref="D77:F77"/>
    <mergeCell ref="G77:I77"/>
    <mergeCell ref="D78:F78"/>
    <mergeCell ref="G78:I78"/>
    <mergeCell ref="D79:F79"/>
    <mergeCell ref="G79:I79"/>
    <mergeCell ref="D80:F80"/>
    <mergeCell ref="G80:I80"/>
    <mergeCell ref="D81:F81"/>
    <mergeCell ref="G81:I81"/>
    <mergeCell ref="A82:A92"/>
    <mergeCell ref="D82:F82"/>
    <mergeCell ref="G82:I82"/>
    <mergeCell ref="C83:C84"/>
    <mergeCell ref="D83:D84"/>
    <mergeCell ref="E83:F84"/>
    <mergeCell ref="G83:G84"/>
    <mergeCell ref="H83:I84"/>
    <mergeCell ref="D85:F85"/>
    <mergeCell ref="G85:I85"/>
    <mergeCell ref="D86:F86"/>
    <mergeCell ref="G86:I86"/>
    <mergeCell ref="D87:F87"/>
    <mergeCell ref="G87:I87"/>
    <mergeCell ref="D88:F88"/>
    <mergeCell ref="G88:I88"/>
    <mergeCell ref="D89:F89"/>
    <mergeCell ref="G89:I89"/>
    <mergeCell ref="D90:F90"/>
    <mergeCell ref="G90:I90"/>
    <mergeCell ref="D91:F91"/>
    <mergeCell ref="G91:I91"/>
    <mergeCell ref="D92:F92"/>
    <mergeCell ref="G92:I92"/>
    <mergeCell ref="A93:A134"/>
    <mergeCell ref="C93:C94"/>
    <mergeCell ref="D93:F94"/>
    <mergeCell ref="G93:I94"/>
    <mergeCell ref="D95:F95"/>
    <mergeCell ref="G95:I95"/>
    <mergeCell ref="D96:F96"/>
    <mergeCell ref="G96:I96"/>
    <mergeCell ref="D97:F97"/>
    <mergeCell ref="G97:I97"/>
    <mergeCell ref="D98:F98"/>
    <mergeCell ref="G98:I98"/>
    <mergeCell ref="D99:F99"/>
    <mergeCell ref="G99:I99"/>
    <mergeCell ref="D100:F100"/>
    <mergeCell ref="G100:I100"/>
    <mergeCell ref="D101:F101"/>
    <mergeCell ref="G101:I101"/>
    <mergeCell ref="D102:F102"/>
    <mergeCell ref="G102:I102"/>
    <mergeCell ref="D103:F103"/>
    <mergeCell ref="G103:I103"/>
    <mergeCell ref="D104:F104"/>
    <mergeCell ref="G104:I104"/>
    <mergeCell ref="D105:F105"/>
    <mergeCell ref="G105:I105"/>
    <mergeCell ref="D106:F106"/>
    <mergeCell ref="G106:I106"/>
    <mergeCell ref="D107:F107"/>
    <mergeCell ref="G107:I107"/>
    <mergeCell ref="D108:F108"/>
    <mergeCell ref="G108:I108"/>
    <mergeCell ref="D109:F109"/>
    <mergeCell ref="G109:I109"/>
    <mergeCell ref="D110:F110"/>
    <mergeCell ref="G110:I110"/>
    <mergeCell ref="D111:F111"/>
    <mergeCell ref="G111:I111"/>
    <mergeCell ref="D112:F112"/>
    <mergeCell ref="G112:I112"/>
    <mergeCell ref="D113:F113"/>
    <mergeCell ref="G113:I113"/>
    <mergeCell ref="D114:F114"/>
    <mergeCell ref="G114:I114"/>
    <mergeCell ref="D115:F115"/>
    <mergeCell ref="G115:I115"/>
    <mergeCell ref="D116:F116"/>
    <mergeCell ref="G116:I116"/>
    <mergeCell ref="D117:F117"/>
    <mergeCell ref="G117:I117"/>
    <mergeCell ref="D118:F118"/>
    <mergeCell ref="G118:I118"/>
    <mergeCell ref="D119:F119"/>
    <mergeCell ref="G119:I119"/>
    <mergeCell ref="D120:F120"/>
    <mergeCell ref="G120:I120"/>
    <mergeCell ref="D121:F121"/>
    <mergeCell ref="G121:I121"/>
    <mergeCell ref="D122:F122"/>
    <mergeCell ref="G122:I122"/>
    <mergeCell ref="D123:F123"/>
    <mergeCell ref="G123:I123"/>
    <mergeCell ref="D124:F124"/>
    <mergeCell ref="G124:I124"/>
    <mergeCell ref="D125:F125"/>
    <mergeCell ref="G125:I125"/>
    <mergeCell ref="D126:F126"/>
    <mergeCell ref="G126:I126"/>
    <mergeCell ref="D127:F127"/>
    <mergeCell ref="G127:I127"/>
    <mergeCell ref="D128:F128"/>
    <mergeCell ref="G128:I128"/>
    <mergeCell ref="D129:F129"/>
    <mergeCell ref="G129:I129"/>
    <mergeCell ref="D130:F130"/>
    <mergeCell ref="G130:I130"/>
    <mergeCell ref="D131:F131"/>
    <mergeCell ref="G131:I131"/>
    <mergeCell ref="D132:F132"/>
    <mergeCell ref="G132:I132"/>
    <mergeCell ref="D133:F133"/>
    <mergeCell ref="G133:I133"/>
    <mergeCell ref="D134:F134"/>
    <mergeCell ref="G134:I134"/>
    <mergeCell ref="A135:A141"/>
    <mergeCell ref="C135:C136"/>
    <mergeCell ref="D135:D136"/>
    <mergeCell ref="E135:F136"/>
    <mergeCell ref="G135:G136"/>
    <mergeCell ref="H135:I136"/>
    <mergeCell ref="E137:F137"/>
    <mergeCell ref="H137:I137"/>
    <mergeCell ref="E138:F138"/>
    <mergeCell ref="H138:I138"/>
    <mergeCell ref="E139:F139"/>
    <mergeCell ref="H139:I139"/>
    <mergeCell ref="E140:F140"/>
    <mergeCell ref="H140:I140"/>
    <mergeCell ref="E141:F141"/>
    <mergeCell ref="H141:I141"/>
    <mergeCell ref="A142:A148"/>
    <mergeCell ref="C142:C143"/>
    <mergeCell ref="D142:F143"/>
    <mergeCell ref="G142:I143"/>
    <mergeCell ref="D144:F144"/>
    <mergeCell ref="G144:I144"/>
    <mergeCell ref="D145:F145"/>
    <mergeCell ref="G145:I145"/>
    <mergeCell ref="D146:F146"/>
    <mergeCell ref="G146:I146"/>
    <mergeCell ref="D147:F147"/>
    <mergeCell ref="G147:I147"/>
    <mergeCell ref="D148:F148"/>
    <mergeCell ref="G148:I148"/>
    <mergeCell ref="A149:A158"/>
    <mergeCell ref="E149:F149"/>
    <mergeCell ref="H149:I149"/>
    <mergeCell ref="C150:C151"/>
    <mergeCell ref="E150:F150"/>
    <mergeCell ref="H150:I150"/>
    <mergeCell ref="E152:F152"/>
    <mergeCell ref="H152:I152"/>
    <mergeCell ref="E153:F153"/>
    <mergeCell ref="H153:I153"/>
    <mergeCell ref="E154:F154"/>
    <mergeCell ref="H154:I154"/>
    <mergeCell ref="E155:F155"/>
    <mergeCell ref="H155:I155"/>
    <mergeCell ref="E156:F156"/>
    <mergeCell ref="H156:I156"/>
    <mergeCell ref="E157:F157"/>
    <mergeCell ref="H157:I157"/>
    <mergeCell ref="E158:F158"/>
    <mergeCell ref="H158:I158"/>
    <mergeCell ref="A159:A160"/>
    <mergeCell ref="D159:F159"/>
    <mergeCell ref="G159:I159"/>
    <mergeCell ref="E160:F160"/>
    <mergeCell ref="H160:I160"/>
    <mergeCell ref="A161:A165"/>
    <mergeCell ref="C161:C162"/>
    <mergeCell ref="D161:F162"/>
    <mergeCell ref="G161:I162"/>
    <mergeCell ref="E163:F163"/>
    <mergeCell ref="H163:I163"/>
    <mergeCell ref="E164:F164"/>
    <mergeCell ref="H164:I164"/>
    <mergeCell ref="E165:F165"/>
    <mergeCell ref="H165:I165"/>
    <mergeCell ref="A166:A167"/>
    <mergeCell ref="D166:F166"/>
    <mergeCell ref="G166:I166"/>
    <mergeCell ref="E167:F167"/>
    <mergeCell ref="H167:I167"/>
    <mergeCell ref="A168:A169"/>
    <mergeCell ref="D168:F168"/>
    <mergeCell ref="G168:I168"/>
    <mergeCell ref="E169:F169"/>
    <mergeCell ref="H169:I169"/>
    <mergeCell ref="A170:A176"/>
    <mergeCell ref="D170:F170"/>
    <mergeCell ref="G170:I170"/>
    <mergeCell ref="C171:C172"/>
    <mergeCell ref="D171:D172"/>
    <mergeCell ref="E171:F172"/>
    <mergeCell ref="G171:G172"/>
    <mergeCell ref="H171:I172"/>
    <mergeCell ref="E173:F173"/>
    <mergeCell ref="H173:I173"/>
    <mergeCell ref="E174:F174"/>
    <mergeCell ref="H174:I174"/>
    <mergeCell ref="E175:F175"/>
    <mergeCell ref="H175:I175"/>
    <mergeCell ref="E176:F176"/>
    <mergeCell ref="H176:I176"/>
    <mergeCell ref="A177:A183"/>
    <mergeCell ref="C177:C178"/>
    <mergeCell ref="D177:F178"/>
    <mergeCell ref="G177:I178"/>
    <mergeCell ref="D179:F179"/>
    <mergeCell ref="G179:I179"/>
    <mergeCell ref="D180:F180"/>
    <mergeCell ref="G180:I180"/>
    <mergeCell ref="D181:F181"/>
    <mergeCell ref="G181:I181"/>
    <mergeCell ref="D182:F182"/>
    <mergeCell ref="G182:I182"/>
    <mergeCell ref="D183:F183"/>
    <mergeCell ref="G183:I183"/>
  </mergeCells>
  <printOptions/>
  <pageMargins left="0.7097222222222223" right="0.32013888888888886" top="0.3798611111111111" bottom="0.2902777777777778" header="0.5118055555555555" footer="0.5118055555555555"/>
  <pageSetup horizontalDpi="300" verticalDpi="300" orientation="portrait" paperSize="9" scale="70"/>
</worksheet>
</file>

<file path=xl/worksheets/sheet7.xml><?xml version="1.0" encoding="utf-8"?>
<worksheet xmlns="http://schemas.openxmlformats.org/spreadsheetml/2006/main" xmlns:r="http://schemas.openxmlformats.org/officeDocument/2006/relationships">
  <sheetPr codeName="Лист7">
    <tabColor indexed="43"/>
  </sheetPr>
  <dimension ref="A1:DZ42"/>
  <sheetViews>
    <sheetView zoomScale="85" zoomScaleNormal="85" zoomScaleSheetLayoutView="75" workbookViewId="0" topLeftCell="A1">
      <selection activeCell="A1" sqref="A1"/>
    </sheetView>
  </sheetViews>
  <sheetFormatPr defaultColWidth="9.140625" defaultRowHeight="12.75" outlineLevelCol="1"/>
  <cols>
    <col min="1" max="1" width="13.140625" style="150" customWidth="1"/>
    <col min="2" max="2" width="14.00390625" style="150" customWidth="1"/>
    <col min="3" max="3" width="15.8515625" style="150" customWidth="1"/>
    <col min="4" max="4" width="11.00390625" style="150" customWidth="1"/>
    <col min="5" max="5" width="0" style="150" hidden="1" customWidth="1" outlineLevel="1"/>
    <col min="6" max="6" width="21.00390625" style="150" customWidth="1"/>
    <col min="7" max="7" width="13.140625" style="150" customWidth="1"/>
    <col min="8" max="8" width="0" style="150" hidden="1" customWidth="1" outlineLevel="1"/>
    <col min="9" max="9" width="14.140625" style="150" customWidth="1"/>
    <col min="10" max="10" width="15.8515625" style="150" customWidth="1"/>
    <col min="11" max="11" width="14.421875" style="150" customWidth="1"/>
    <col min="12" max="12" width="16.00390625" style="150" customWidth="1"/>
    <col min="13" max="13" width="13.421875" style="150" customWidth="1"/>
    <col min="14" max="14" width="11.57421875" style="150" customWidth="1"/>
    <col min="15" max="15" width="12.7109375" style="150" customWidth="1"/>
    <col min="16" max="16" width="13.140625" style="150" customWidth="1"/>
    <col min="17" max="17" width="11.00390625" style="150" customWidth="1"/>
    <col min="18" max="18" width="12.7109375" style="150" customWidth="1"/>
    <col min="19" max="19" width="12.140625" style="150" customWidth="1"/>
    <col min="20" max="22" width="0" style="150" hidden="1" customWidth="1" outlineLevel="1"/>
    <col min="23" max="23" width="2.57421875" style="150" customWidth="1"/>
    <col min="24" max="24" width="12.7109375" style="150" customWidth="1"/>
    <col min="25" max="25" width="21.140625" style="150" customWidth="1"/>
    <col min="26" max="27" width="8.140625" style="150" customWidth="1"/>
    <col min="28" max="28" width="11.57421875" style="150" customWidth="1"/>
    <col min="29" max="29" width="0" style="150" hidden="1" customWidth="1" outlineLevel="1"/>
    <col min="30" max="30" width="13.8515625" style="150" customWidth="1"/>
    <col min="31" max="31" width="12.28125" style="150" customWidth="1"/>
    <col min="32" max="32" width="11.57421875" style="150" customWidth="1"/>
    <col min="33" max="33" width="11.140625" style="150" customWidth="1"/>
    <col min="34" max="34" width="0" style="150" hidden="1" customWidth="1" outlineLevel="1"/>
    <col min="35" max="35" width="17.00390625" style="150" customWidth="1"/>
    <col min="36" max="36" width="10.7109375" style="150" customWidth="1"/>
    <col min="37" max="37" width="19.421875" style="150" customWidth="1"/>
    <col min="38" max="38" width="14.421875" style="150" customWidth="1"/>
    <col min="39" max="39" width="15.7109375" style="150" customWidth="1"/>
    <col min="40" max="41" width="0" style="150" hidden="1" customWidth="1" outlineLevel="1"/>
    <col min="42" max="43" width="9.140625" style="150" customWidth="1"/>
    <col min="44" max="44" width="16.8515625" style="150" customWidth="1"/>
    <col min="45" max="45" width="16.57421875" style="150" customWidth="1"/>
    <col min="46" max="16384" width="9.140625" style="150" customWidth="1"/>
  </cols>
  <sheetData>
    <row r="1" spans="1:44" ht="18.75">
      <c r="A1" s="151" t="s">
        <v>253</v>
      </c>
      <c r="B1" s="151"/>
      <c r="C1" s="151"/>
      <c r="D1" s="151"/>
      <c r="E1" s="151"/>
      <c r="F1" s="151"/>
      <c r="G1" s="151"/>
      <c r="H1" s="151"/>
      <c r="I1" s="151"/>
      <c r="J1" s="151"/>
      <c r="K1" s="151"/>
      <c r="L1" s="151"/>
      <c r="M1" s="151"/>
      <c r="N1" s="151"/>
      <c r="O1" s="151"/>
      <c r="P1" s="151"/>
      <c r="Q1" s="151"/>
      <c r="R1" s="151"/>
      <c r="S1" s="151"/>
      <c r="T1" s="152"/>
      <c r="U1" s="152"/>
      <c r="V1" s="152"/>
      <c r="W1" s="152"/>
      <c r="X1" s="152"/>
      <c r="Y1" s="152"/>
      <c r="Z1" s="152"/>
      <c r="AA1" s="152"/>
      <c r="AB1" s="153"/>
      <c r="AC1" s="153"/>
      <c r="AD1" s="153"/>
      <c r="AE1" s="153"/>
      <c r="AF1" s="153"/>
      <c r="AG1" s="154"/>
      <c r="AH1" s="154"/>
      <c r="AI1" s="154"/>
      <c r="AJ1" s="154"/>
      <c r="AK1" s="154"/>
      <c r="AL1" s="154"/>
      <c r="AM1" s="154"/>
      <c r="AN1" s="154"/>
      <c r="AO1" s="154"/>
      <c r="AP1" s="154"/>
      <c r="AQ1" s="154"/>
      <c r="AR1" s="154"/>
    </row>
    <row r="2" spans="1:44" ht="15.75">
      <c r="A2" s="155" t="s">
        <v>254</v>
      </c>
      <c r="B2" s="156"/>
      <c r="C2" s="156"/>
      <c r="D2" s="156"/>
      <c r="E2" s="156"/>
      <c r="F2" s="156"/>
      <c r="G2" s="156"/>
      <c r="H2" s="156"/>
      <c r="I2" s="156"/>
      <c r="J2" s="156"/>
      <c r="K2" s="156"/>
      <c r="L2" s="156"/>
      <c r="M2" s="156"/>
      <c r="N2" s="156"/>
      <c r="O2" s="156"/>
      <c r="P2" s="157"/>
      <c r="Q2" s="157"/>
      <c r="R2" s="157"/>
      <c r="S2" s="157"/>
      <c r="T2" s="156"/>
      <c r="U2" s="156"/>
      <c r="V2" s="158"/>
      <c r="W2" s="158"/>
      <c r="X2" s="159" t="s">
        <v>255</v>
      </c>
      <c r="Y2" s="159"/>
      <c r="Z2" s="159"/>
      <c r="AA2" s="159"/>
      <c r="AB2" s="160"/>
      <c r="AC2" s="156"/>
      <c r="AD2" s="156"/>
      <c r="AE2" s="156"/>
      <c r="AF2" s="156"/>
      <c r="AG2" s="161"/>
      <c r="AH2" s="161"/>
      <c r="AI2" s="161"/>
      <c r="AJ2" s="161"/>
      <c r="AK2" s="159"/>
      <c r="AL2" s="159"/>
      <c r="AM2" s="159"/>
      <c r="AN2" s="161"/>
      <c r="AO2" s="161"/>
      <c r="AP2" s="161"/>
      <c r="AQ2" s="154"/>
      <c r="AR2" s="154"/>
    </row>
    <row r="3" spans="1:44" ht="23.25" customHeight="1">
      <c r="A3" s="162" t="s">
        <v>256</v>
      </c>
      <c r="B3" s="162" t="s">
        <v>257</v>
      </c>
      <c r="C3" s="162" t="s">
        <v>258</v>
      </c>
      <c r="D3" s="162" t="s">
        <v>259</v>
      </c>
      <c r="E3" s="162"/>
      <c r="F3" s="162"/>
      <c r="G3" s="162"/>
      <c r="H3" s="162"/>
      <c r="I3" s="162"/>
      <c r="J3" s="162"/>
      <c r="K3" s="162"/>
      <c r="L3" s="162" t="s">
        <v>260</v>
      </c>
      <c r="M3" s="162"/>
      <c r="N3" s="162"/>
      <c r="O3" s="162" t="s">
        <v>261</v>
      </c>
      <c r="P3" s="162"/>
      <c r="Q3" s="162"/>
      <c r="R3" s="163"/>
      <c r="S3" s="163"/>
      <c r="T3" s="164" t="s">
        <v>262</v>
      </c>
      <c r="U3" s="164"/>
      <c r="V3" s="165"/>
      <c r="W3" s="165"/>
      <c r="X3" s="162" t="s">
        <v>256</v>
      </c>
      <c r="Y3" s="162" t="s">
        <v>263</v>
      </c>
      <c r="Z3" s="162"/>
      <c r="AA3" s="162"/>
      <c r="AB3" s="162"/>
      <c r="AC3" s="162"/>
      <c r="AD3" s="162"/>
      <c r="AE3" s="162"/>
      <c r="AF3" s="162"/>
      <c r="AG3" s="162"/>
      <c r="AH3" s="162"/>
      <c r="AI3" s="162"/>
      <c r="AJ3" s="162"/>
      <c r="AK3" s="162"/>
      <c r="AL3" s="162"/>
      <c r="AM3" s="162"/>
      <c r="AN3" s="166"/>
      <c r="AO3" s="167"/>
      <c r="AP3" s="161"/>
      <c r="AQ3" s="154"/>
      <c r="AR3" s="154"/>
    </row>
    <row r="4" spans="1:44" ht="23.25" customHeight="1">
      <c r="A4" s="162"/>
      <c r="B4" s="162"/>
      <c r="C4" s="162"/>
      <c r="D4" s="162" t="s">
        <v>89</v>
      </c>
      <c r="E4" s="168" t="s">
        <v>262</v>
      </c>
      <c r="F4" s="162" t="s">
        <v>264</v>
      </c>
      <c r="G4" s="162"/>
      <c r="H4" s="162"/>
      <c r="I4" s="162"/>
      <c r="J4" s="162"/>
      <c r="K4" s="162"/>
      <c r="L4" s="162"/>
      <c r="M4" s="162"/>
      <c r="N4" s="162"/>
      <c r="O4" s="162"/>
      <c r="P4" s="162"/>
      <c r="Q4" s="162"/>
      <c r="R4" s="163"/>
      <c r="S4" s="163"/>
      <c r="T4" s="164"/>
      <c r="U4" s="164"/>
      <c r="V4" s="165"/>
      <c r="W4" s="165"/>
      <c r="X4" s="162"/>
      <c r="Y4" s="162" t="s">
        <v>265</v>
      </c>
      <c r="Z4" s="162"/>
      <c r="AA4" s="162"/>
      <c r="AB4" s="162"/>
      <c r="AC4" s="162"/>
      <c r="AD4" s="162"/>
      <c r="AE4" s="162"/>
      <c r="AF4" s="162"/>
      <c r="AG4" s="162"/>
      <c r="AH4" s="168" t="s">
        <v>262</v>
      </c>
      <c r="AI4" s="162" t="s">
        <v>266</v>
      </c>
      <c r="AJ4" s="162"/>
      <c r="AK4" s="162"/>
      <c r="AL4" s="162"/>
      <c r="AM4" s="162"/>
      <c r="AN4" s="169" t="s">
        <v>262</v>
      </c>
      <c r="AO4" s="169"/>
      <c r="AP4" s="161"/>
      <c r="AQ4" s="154"/>
      <c r="AR4" s="154"/>
    </row>
    <row r="5" spans="1:44" ht="27.75" customHeight="1">
      <c r="A5" s="162"/>
      <c r="B5" s="162"/>
      <c r="C5" s="162"/>
      <c r="D5" s="162"/>
      <c r="E5" s="168"/>
      <c r="F5" s="162" t="s">
        <v>267</v>
      </c>
      <c r="G5" s="162"/>
      <c r="H5" s="168" t="s">
        <v>262</v>
      </c>
      <c r="I5" s="162" t="s">
        <v>268</v>
      </c>
      <c r="J5" s="162" t="s">
        <v>269</v>
      </c>
      <c r="K5" s="162" t="s">
        <v>270</v>
      </c>
      <c r="L5" s="162" t="s">
        <v>89</v>
      </c>
      <c r="M5" s="162" t="s">
        <v>264</v>
      </c>
      <c r="N5" s="162"/>
      <c r="O5" s="162" t="s">
        <v>89</v>
      </c>
      <c r="P5" s="162" t="s">
        <v>264</v>
      </c>
      <c r="Q5" s="162"/>
      <c r="R5" s="163"/>
      <c r="S5" s="163"/>
      <c r="T5" s="164"/>
      <c r="U5" s="164"/>
      <c r="V5" s="165"/>
      <c r="W5" s="165"/>
      <c r="X5" s="162"/>
      <c r="Y5" s="162" t="s">
        <v>89</v>
      </c>
      <c r="Z5" s="162" t="s">
        <v>271</v>
      </c>
      <c r="AA5" s="162"/>
      <c r="AB5" s="162"/>
      <c r="AC5" s="168" t="s">
        <v>262</v>
      </c>
      <c r="AD5" s="162" t="s">
        <v>272</v>
      </c>
      <c r="AE5" s="162"/>
      <c r="AF5" s="162"/>
      <c r="AG5" s="162"/>
      <c r="AH5" s="168"/>
      <c r="AI5" s="162" t="s">
        <v>89</v>
      </c>
      <c r="AJ5" s="162" t="s">
        <v>273</v>
      </c>
      <c r="AK5" s="162"/>
      <c r="AL5" s="162" t="s">
        <v>274</v>
      </c>
      <c r="AM5" s="162"/>
      <c r="AN5" s="169"/>
      <c r="AO5" s="169"/>
      <c r="AP5" s="161"/>
      <c r="AQ5" s="154"/>
      <c r="AR5" s="154"/>
    </row>
    <row r="6" spans="1:44" ht="30" customHeight="1">
      <c r="A6" s="162"/>
      <c r="B6" s="162"/>
      <c r="C6" s="162"/>
      <c r="D6" s="162"/>
      <c r="E6" s="168"/>
      <c r="F6" s="170" t="s">
        <v>275</v>
      </c>
      <c r="G6" s="170" t="s">
        <v>276</v>
      </c>
      <c r="H6" s="171"/>
      <c r="I6" s="162"/>
      <c r="J6" s="162"/>
      <c r="K6" s="162"/>
      <c r="L6" s="162"/>
      <c r="M6" s="162" t="s">
        <v>277</v>
      </c>
      <c r="N6" s="162" t="s">
        <v>278</v>
      </c>
      <c r="O6" s="162"/>
      <c r="P6" s="162" t="s">
        <v>277</v>
      </c>
      <c r="Q6" s="162" t="s">
        <v>278</v>
      </c>
      <c r="R6" s="163"/>
      <c r="S6" s="163"/>
      <c r="T6" s="164"/>
      <c r="U6" s="164"/>
      <c r="V6" s="165"/>
      <c r="W6" s="165"/>
      <c r="X6" s="162"/>
      <c r="Y6" s="162"/>
      <c r="Z6" s="170">
        <v>2.5</v>
      </c>
      <c r="AA6" s="172">
        <v>2</v>
      </c>
      <c r="AB6" s="162" t="s">
        <v>279</v>
      </c>
      <c r="AC6" s="171"/>
      <c r="AD6" s="162" t="s">
        <v>280</v>
      </c>
      <c r="AE6" s="162" t="s">
        <v>281</v>
      </c>
      <c r="AF6" s="162" t="s">
        <v>282</v>
      </c>
      <c r="AG6" s="162" t="s">
        <v>283</v>
      </c>
      <c r="AH6" s="168"/>
      <c r="AI6" s="162"/>
      <c r="AJ6" s="172">
        <v>2</v>
      </c>
      <c r="AK6" s="162" t="s">
        <v>284</v>
      </c>
      <c r="AL6" s="162" t="s">
        <v>285</v>
      </c>
      <c r="AM6" s="162" t="s">
        <v>286</v>
      </c>
      <c r="AN6" s="169"/>
      <c r="AO6" s="169"/>
      <c r="AP6" s="161"/>
      <c r="AQ6" s="154"/>
      <c r="AR6" s="154"/>
    </row>
    <row r="7" spans="1:44" ht="30" customHeight="1">
      <c r="A7" s="162">
        <v>1</v>
      </c>
      <c r="B7" s="162" t="s">
        <v>287</v>
      </c>
      <c r="C7" s="162">
        <v>3</v>
      </c>
      <c r="D7" s="162" t="s">
        <v>288</v>
      </c>
      <c r="E7" s="173" t="s">
        <v>289</v>
      </c>
      <c r="F7" s="162">
        <v>5</v>
      </c>
      <c r="G7" s="162">
        <v>6</v>
      </c>
      <c r="H7" s="173" t="s">
        <v>290</v>
      </c>
      <c r="I7" s="162">
        <v>7</v>
      </c>
      <c r="J7" s="162">
        <v>8</v>
      </c>
      <c r="K7" s="162">
        <v>9</v>
      </c>
      <c r="L7" s="162" t="s">
        <v>291</v>
      </c>
      <c r="M7" s="170">
        <v>11</v>
      </c>
      <c r="N7" s="170">
        <v>12</v>
      </c>
      <c r="O7" s="162" t="s">
        <v>292</v>
      </c>
      <c r="P7" s="170">
        <v>14</v>
      </c>
      <c r="Q7" s="170">
        <v>15</v>
      </c>
      <c r="R7" s="174"/>
      <c r="S7" s="174"/>
      <c r="T7" s="175" t="s">
        <v>293</v>
      </c>
      <c r="U7" s="175" t="s">
        <v>294</v>
      </c>
      <c r="V7" s="176"/>
      <c r="W7" s="176"/>
      <c r="X7" s="162" t="s">
        <v>295</v>
      </c>
      <c r="Y7" s="162" t="s">
        <v>296</v>
      </c>
      <c r="Z7" s="162">
        <v>17</v>
      </c>
      <c r="AA7" s="162">
        <v>18</v>
      </c>
      <c r="AB7" s="162">
        <v>19</v>
      </c>
      <c r="AC7" s="173" t="s">
        <v>297</v>
      </c>
      <c r="AD7" s="162">
        <v>20</v>
      </c>
      <c r="AE7" s="162">
        <v>21</v>
      </c>
      <c r="AF7" s="162">
        <v>22</v>
      </c>
      <c r="AG7" s="162">
        <v>23</v>
      </c>
      <c r="AH7" s="173" t="s">
        <v>298</v>
      </c>
      <c r="AI7" s="162" t="s">
        <v>299</v>
      </c>
      <c r="AJ7" s="162">
        <v>25</v>
      </c>
      <c r="AK7" s="162">
        <v>26</v>
      </c>
      <c r="AL7" s="162">
        <v>27</v>
      </c>
      <c r="AM7" s="162">
        <v>28</v>
      </c>
      <c r="AN7" s="177" t="s">
        <v>300</v>
      </c>
      <c r="AO7" s="175" t="s">
        <v>301</v>
      </c>
      <c r="AP7" s="161"/>
      <c r="AQ7" s="154"/>
      <c r="AR7" s="154"/>
    </row>
    <row r="8" spans="1:44" ht="15" customHeight="1">
      <c r="A8" s="178" t="s">
        <v>302</v>
      </c>
      <c r="B8" s="179">
        <v>1044</v>
      </c>
      <c r="C8" s="111">
        <v>0</v>
      </c>
      <c r="D8" s="179">
        <v>1044</v>
      </c>
      <c r="E8" s="180"/>
      <c r="F8" s="111">
        <v>0</v>
      </c>
      <c r="G8" s="111">
        <v>1044</v>
      </c>
      <c r="H8" s="180"/>
      <c r="I8" s="111">
        <v>43</v>
      </c>
      <c r="J8" s="111">
        <v>0</v>
      </c>
      <c r="K8" s="111">
        <v>0</v>
      </c>
      <c r="L8" s="179">
        <v>54</v>
      </c>
      <c r="M8" s="111">
        <v>49</v>
      </c>
      <c r="N8" s="111">
        <v>5</v>
      </c>
      <c r="O8" s="179">
        <v>66</v>
      </c>
      <c r="P8" s="111">
        <v>12</v>
      </c>
      <c r="Q8" s="111">
        <v>54</v>
      </c>
      <c r="R8" s="181"/>
      <c r="S8" s="181"/>
      <c r="T8" s="182">
        <f aca="true" t="shared" si="0" ref="T8:T10">N8+M8=L8</f>
        <v>1</v>
      </c>
      <c r="U8" s="183">
        <f aca="true" t="shared" si="1" ref="U8:U10">O8=P8+Q8</f>
        <v>1</v>
      </c>
      <c r="V8" s="184"/>
      <c r="W8" s="184"/>
      <c r="X8" s="178" t="s">
        <v>302</v>
      </c>
      <c r="Y8" s="179">
        <v>324</v>
      </c>
      <c r="Z8" s="111">
        <v>14</v>
      </c>
      <c r="AA8" s="111">
        <v>310</v>
      </c>
      <c r="AB8" s="111">
        <v>0</v>
      </c>
      <c r="AC8" s="180"/>
      <c r="AD8" s="111">
        <v>106</v>
      </c>
      <c r="AE8" s="111">
        <v>180</v>
      </c>
      <c r="AF8" s="111">
        <v>29</v>
      </c>
      <c r="AG8" s="111">
        <v>9</v>
      </c>
      <c r="AH8" s="180"/>
      <c r="AI8" s="179">
        <v>720</v>
      </c>
      <c r="AJ8" s="111">
        <v>31</v>
      </c>
      <c r="AK8" s="111">
        <v>689</v>
      </c>
      <c r="AL8" s="111">
        <v>647</v>
      </c>
      <c r="AM8" s="111">
        <v>73</v>
      </c>
      <c r="AN8" s="185">
        <f aca="true" t="shared" si="2" ref="AN8:AN10">AJ8+AK8=AL8+AM8</f>
        <v>1</v>
      </c>
      <c r="AO8" s="186">
        <f aca="true" t="shared" si="3" ref="AO8:AO10">D8=Y8+AI8</f>
        <v>1</v>
      </c>
      <c r="AP8" s="161"/>
      <c r="AQ8" s="154"/>
      <c r="AR8" s="154"/>
    </row>
    <row r="9" spans="1:44" ht="15" customHeight="1">
      <c r="A9" s="178" t="s">
        <v>303</v>
      </c>
      <c r="B9" s="179">
        <v>2590</v>
      </c>
      <c r="C9" s="111">
        <v>0</v>
      </c>
      <c r="D9" s="179">
        <v>2590</v>
      </c>
      <c r="E9" s="180"/>
      <c r="F9" s="111">
        <v>27</v>
      </c>
      <c r="G9" s="111">
        <v>2563</v>
      </c>
      <c r="H9" s="180"/>
      <c r="I9" s="111">
        <v>93</v>
      </c>
      <c r="J9" s="111">
        <v>119</v>
      </c>
      <c r="K9" s="111">
        <v>0</v>
      </c>
      <c r="L9" s="179">
        <v>271</v>
      </c>
      <c r="M9" s="111">
        <v>168</v>
      </c>
      <c r="N9" s="111">
        <v>103</v>
      </c>
      <c r="O9" s="179">
        <v>298</v>
      </c>
      <c r="P9" s="111">
        <v>115</v>
      </c>
      <c r="Q9" s="111">
        <v>183</v>
      </c>
      <c r="R9" s="181"/>
      <c r="S9" s="181"/>
      <c r="T9" s="182">
        <f t="shared" si="0"/>
        <v>1</v>
      </c>
      <c r="U9" s="183">
        <f t="shared" si="1"/>
        <v>1</v>
      </c>
      <c r="V9" s="184"/>
      <c r="W9" s="184"/>
      <c r="X9" s="178" t="s">
        <v>303</v>
      </c>
      <c r="Y9" s="179">
        <v>974</v>
      </c>
      <c r="Z9" s="111">
        <v>0</v>
      </c>
      <c r="AA9" s="111">
        <v>972</v>
      </c>
      <c r="AB9" s="111">
        <v>2</v>
      </c>
      <c r="AC9" s="180"/>
      <c r="AD9" s="111">
        <v>746</v>
      </c>
      <c r="AE9" s="111">
        <v>214</v>
      </c>
      <c r="AF9" s="111">
        <v>14</v>
      </c>
      <c r="AG9" s="111">
        <v>0</v>
      </c>
      <c r="AH9" s="180"/>
      <c r="AI9" s="179">
        <v>1616</v>
      </c>
      <c r="AJ9" s="111">
        <v>62</v>
      </c>
      <c r="AK9" s="111">
        <v>1554</v>
      </c>
      <c r="AL9" s="111">
        <v>1483</v>
      </c>
      <c r="AM9" s="111">
        <v>133</v>
      </c>
      <c r="AN9" s="185">
        <f t="shared" si="2"/>
        <v>1</v>
      </c>
      <c r="AO9" s="186">
        <f t="shared" si="3"/>
        <v>1</v>
      </c>
      <c r="AP9" s="161"/>
      <c r="AQ9" s="154"/>
      <c r="AR9" s="154"/>
    </row>
    <row r="10" spans="1:44" s="197" customFormat="1" ht="15" customHeight="1">
      <c r="A10" s="187" t="s">
        <v>304</v>
      </c>
      <c r="B10" s="188">
        <v>3634</v>
      </c>
      <c r="C10" s="188">
        <v>0</v>
      </c>
      <c r="D10" s="188">
        <v>3634</v>
      </c>
      <c r="E10" s="189"/>
      <c r="F10" s="188">
        <v>27</v>
      </c>
      <c r="G10" s="188">
        <v>3607</v>
      </c>
      <c r="H10" s="189"/>
      <c r="I10" s="188">
        <v>136</v>
      </c>
      <c r="J10" s="188">
        <v>119</v>
      </c>
      <c r="K10" s="188">
        <v>0</v>
      </c>
      <c r="L10" s="188">
        <v>325</v>
      </c>
      <c r="M10" s="188">
        <v>217</v>
      </c>
      <c r="N10" s="188">
        <v>108</v>
      </c>
      <c r="O10" s="188">
        <v>364</v>
      </c>
      <c r="P10" s="188">
        <v>127</v>
      </c>
      <c r="Q10" s="188">
        <v>237</v>
      </c>
      <c r="R10" s="190"/>
      <c r="S10" s="190"/>
      <c r="T10" s="191">
        <f t="shared" si="0"/>
        <v>1</v>
      </c>
      <c r="U10" s="192">
        <f t="shared" si="1"/>
        <v>1</v>
      </c>
      <c r="V10" s="193"/>
      <c r="W10" s="193"/>
      <c r="X10" s="187" t="s">
        <v>304</v>
      </c>
      <c r="Y10" s="188">
        <v>1298</v>
      </c>
      <c r="Z10" s="188">
        <v>14</v>
      </c>
      <c r="AA10" s="188">
        <v>1282</v>
      </c>
      <c r="AB10" s="188">
        <v>2</v>
      </c>
      <c r="AC10" s="189"/>
      <c r="AD10" s="188">
        <v>852</v>
      </c>
      <c r="AE10" s="188">
        <v>394</v>
      </c>
      <c r="AF10" s="188">
        <v>43</v>
      </c>
      <c r="AG10" s="188">
        <v>9</v>
      </c>
      <c r="AH10" s="189"/>
      <c r="AI10" s="188">
        <v>2336</v>
      </c>
      <c r="AJ10" s="188">
        <v>93</v>
      </c>
      <c r="AK10" s="188">
        <v>2243</v>
      </c>
      <c r="AL10" s="188">
        <v>2130</v>
      </c>
      <c r="AM10" s="188">
        <v>206</v>
      </c>
      <c r="AN10" s="194">
        <f t="shared" si="2"/>
        <v>1</v>
      </c>
      <c r="AO10" s="192">
        <f t="shared" si="3"/>
        <v>1</v>
      </c>
      <c r="AP10" s="195"/>
      <c r="AQ10" s="196"/>
      <c r="AR10" s="196"/>
    </row>
    <row r="11" spans="1:44" ht="8.25" customHeight="1">
      <c r="A11" s="198"/>
      <c r="B11" s="199"/>
      <c r="C11" s="200"/>
      <c r="D11" s="200"/>
      <c r="E11" s="200"/>
      <c r="F11" s="200"/>
      <c r="G11" s="200"/>
      <c r="H11" s="200"/>
      <c r="I11" s="200"/>
      <c r="J11" s="200"/>
      <c r="K11" s="200"/>
      <c r="L11" s="198"/>
      <c r="M11" s="198"/>
      <c r="N11" s="198"/>
      <c r="O11" s="198"/>
      <c r="P11" s="198"/>
      <c r="Q11" s="198"/>
      <c r="R11" s="198"/>
      <c r="S11" s="198"/>
      <c r="T11" s="198"/>
      <c r="U11" s="198"/>
      <c r="V11" s="198"/>
      <c r="W11" s="198"/>
      <c r="X11" s="198"/>
      <c r="Y11" s="200"/>
      <c r="Z11" s="200"/>
      <c r="AA11" s="200"/>
      <c r="AB11" s="200"/>
      <c r="AC11" s="200"/>
      <c r="AD11" s="200"/>
      <c r="AE11" s="200"/>
      <c r="AF11" s="200"/>
      <c r="AG11" s="200"/>
      <c r="AH11" s="200"/>
      <c r="AI11" s="200"/>
      <c r="AJ11" s="200"/>
      <c r="AK11" s="200"/>
      <c r="AL11" s="200"/>
      <c r="AM11" s="198"/>
      <c r="AN11" s="198"/>
      <c r="AO11" s="198"/>
      <c r="AP11" s="161"/>
      <c r="AQ11" s="154"/>
      <c r="AR11" s="154"/>
    </row>
    <row r="12" spans="1:44" ht="15.75">
      <c r="A12" s="155" t="s">
        <v>305</v>
      </c>
      <c r="B12" s="156"/>
      <c r="C12" s="156"/>
      <c r="D12" s="156"/>
      <c r="E12" s="156"/>
      <c r="F12" s="156"/>
      <c r="G12" s="156"/>
      <c r="H12" s="156"/>
      <c r="I12" s="156"/>
      <c r="J12" s="156"/>
      <c r="K12" s="156"/>
      <c r="L12" s="161"/>
      <c r="M12" s="161"/>
      <c r="N12" s="161"/>
      <c r="O12" s="198"/>
      <c r="P12" s="157"/>
      <c r="Q12" s="161"/>
      <c r="R12" s="198"/>
      <c r="S12" s="198"/>
      <c r="T12" s="161"/>
      <c r="U12" s="161"/>
      <c r="V12" s="198"/>
      <c r="W12" s="198"/>
      <c r="X12" s="159" t="s">
        <v>306</v>
      </c>
      <c r="Y12" s="159"/>
      <c r="Z12" s="159"/>
      <c r="AA12" s="159"/>
      <c r="AB12" s="161"/>
      <c r="AC12" s="161"/>
      <c r="AD12" s="161"/>
      <c r="AE12" s="161"/>
      <c r="AF12" s="201"/>
      <c r="AG12" s="202"/>
      <c r="AH12" s="202"/>
      <c r="AI12" s="161"/>
      <c r="AJ12" s="202"/>
      <c r="AK12" s="159"/>
      <c r="AL12" s="159"/>
      <c r="AM12" s="159"/>
      <c r="AN12" s="161"/>
      <c r="AO12" s="161"/>
      <c r="AP12" s="161"/>
      <c r="AQ12" s="154"/>
      <c r="AR12" s="154"/>
    </row>
    <row r="13" spans="1:44" ht="24" customHeight="1">
      <c r="A13" s="162" t="s">
        <v>256</v>
      </c>
      <c r="B13" s="162" t="s">
        <v>257</v>
      </c>
      <c r="C13" s="162" t="s">
        <v>258</v>
      </c>
      <c r="D13" s="162" t="s">
        <v>259</v>
      </c>
      <c r="E13" s="162"/>
      <c r="F13" s="162"/>
      <c r="G13" s="162"/>
      <c r="H13" s="162"/>
      <c r="I13" s="162"/>
      <c r="J13" s="162"/>
      <c r="K13" s="162"/>
      <c r="L13" s="162" t="s">
        <v>260</v>
      </c>
      <c r="M13" s="162"/>
      <c r="N13" s="162"/>
      <c r="O13" s="162" t="s">
        <v>261</v>
      </c>
      <c r="P13" s="162"/>
      <c r="Q13" s="162"/>
      <c r="R13" s="163"/>
      <c r="S13" s="163"/>
      <c r="T13" s="164" t="s">
        <v>262</v>
      </c>
      <c r="U13" s="164"/>
      <c r="V13" s="165"/>
      <c r="W13" s="165"/>
      <c r="X13" s="162" t="s">
        <v>256</v>
      </c>
      <c r="Y13" s="162" t="s">
        <v>263</v>
      </c>
      <c r="Z13" s="162"/>
      <c r="AA13" s="162"/>
      <c r="AB13" s="162"/>
      <c r="AC13" s="162"/>
      <c r="AD13" s="162"/>
      <c r="AE13" s="162"/>
      <c r="AF13" s="162"/>
      <c r="AG13" s="162"/>
      <c r="AH13" s="162"/>
      <c r="AI13" s="162"/>
      <c r="AJ13" s="162"/>
      <c r="AK13" s="162"/>
      <c r="AL13" s="162"/>
      <c r="AM13" s="162"/>
      <c r="AN13" s="166"/>
      <c r="AO13" s="167"/>
      <c r="AP13" s="161"/>
      <c r="AQ13" s="154"/>
      <c r="AR13" s="154"/>
    </row>
    <row r="14" spans="1:44" ht="19.5" customHeight="1">
      <c r="A14" s="162"/>
      <c r="B14" s="162"/>
      <c r="C14" s="162"/>
      <c r="D14" s="162" t="s">
        <v>89</v>
      </c>
      <c r="E14" s="168" t="s">
        <v>262</v>
      </c>
      <c r="F14" s="162" t="s">
        <v>264</v>
      </c>
      <c r="G14" s="162"/>
      <c r="H14" s="162"/>
      <c r="I14" s="162"/>
      <c r="J14" s="162"/>
      <c r="K14" s="162"/>
      <c r="L14" s="162"/>
      <c r="M14" s="162"/>
      <c r="N14" s="162"/>
      <c r="O14" s="162"/>
      <c r="P14" s="162"/>
      <c r="Q14" s="162"/>
      <c r="R14" s="163"/>
      <c r="S14" s="163"/>
      <c r="T14" s="164"/>
      <c r="U14" s="164"/>
      <c r="V14" s="165"/>
      <c r="W14" s="165"/>
      <c r="X14" s="162"/>
      <c r="Y14" s="162" t="s">
        <v>265</v>
      </c>
      <c r="Z14" s="162"/>
      <c r="AA14" s="162"/>
      <c r="AB14" s="162"/>
      <c r="AC14" s="162"/>
      <c r="AD14" s="162"/>
      <c r="AE14" s="162"/>
      <c r="AF14" s="162"/>
      <c r="AG14" s="162"/>
      <c r="AH14" s="168" t="s">
        <v>262</v>
      </c>
      <c r="AI14" s="162" t="s">
        <v>266</v>
      </c>
      <c r="AJ14" s="162"/>
      <c r="AK14" s="162"/>
      <c r="AL14" s="162"/>
      <c r="AM14" s="162"/>
      <c r="AN14" s="169" t="s">
        <v>262</v>
      </c>
      <c r="AO14" s="169"/>
      <c r="AP14" s="161"/>
      <c r="AQ14" s="154"/>
      <c r="AR14" s="154"/>
    </row>
    <row r="15" spans="1:44" ht="25.5" customHeight="1">
      <c r="A15" s="162"/>
      <c r="B15" s="162"/>
      <c r="C15" s="162"/>
      <c r="D15" s="162"/>
      <c r="E15" s="168"/>
      <c r="F15" s="162" t="s">
        <v>267</v>
      </c>
      <c r="G15" s="162"/>
      <c r="H15" s="168" t="s">
        <v>262</v>
      </c>
      <c r="I15" s="162" t="s">
        <v>268</v>
      </c>
      <c r="J15" s="162" t="s">
        <v>269</v>
      </c>
      <c r="K15" s="162" t="s">
        <v>307</v>
      </c>
      <c r="L15" s="162" t="s">
        <v>89</v>
      </c>
      <c r="M15" s="162" t="s">
        <v>264</v>
      </c>
      <c r="N15" s="162"/>
      <c r="O15" s="162" t="s">
        <v>89</v>
      </c>
      <c r="P15" s="162" t="s">
        <v>264</v>
      </c>
      <c r="Q15" s="162"/>
      <c r="R15" s="163"/>
      <c r="S15" s="163"/>
      <c r="T15" s="164"/>
      <c r="U15" s="164"/>
      <c r="V15" s="165"/>
      <c r="W15" s="165"/>
      <c r="X15" s="162"/>
      <c r="Y15" s="162" t="s">
        <v>89</v>
      </c>
      <c r="Z15" s="162" t="s">
        <v>271</v>
      </c>
      <c r="AA15" s="162"/>
      <c r="AB15" s="162"/>
      <c r="AC15" s="168" t="s">
        <v>262</v>
      </c>
      <c r="AD15" s="162" t="s">
        <v>272</v>
      </c>
      <c r="AE15" s="162"/>
      <c r="AF15" s="162"/>
      <c r="AG15" s="162"/>
      <c r="AH15" s="168"/>
      <c r="AI15" s="162" t="s">
        <v>89</v>
      </c>
      <c r="AJ15" s="162" t="s">
        <v>273</v>
      </c>
      <c r="AK15" s="162"/>
      <c r="AL15" s="162" t="s">
        <v>274</v>
      </c>
      <c r="AM15" s="162"/>
      <c r="AN15" s="169"/>
      <c r="AO15" s="169"/>
      <c r="AP15" s="161"/>
      <c r="AQ15" s="154"/>
      <c r="AR15" s="154"/>
    </row>
    <row r="16" spans="1:44" ht="32.25" customHeight="1">
      <c r="A16" s="162"/>
      <c r="B16" s="162"/>
      <c r="C16" s="162"/>
      <c r="D16" s="162"/>
      <c r="E16" s="168"/>
      <c r="F16" s="170" t="s">
        <v>275</v>
      </c>
      <c r="G16" s="170" t="s">
        <v>276</v>
      </c>
      <c r="H16" s="171"/>
      <c r="I16" s="162"/>
      <c r="J16" s="162"/>
      <c r="K16" s="162"/>
      <c r="L16" s="162"/>
      <c r="M16" s="162" t="s">
        <v>277</v>
      </c>
      <c r="N16" s="162" t="s">
        <v>278</v>
      </c>
      <c r="O16" s="162"/>
      <c r="P16" s="162" t="s">
        <v>277</v>
      </c>
      <c r="Q16" s="162" t="s">
        <v>278</v>
      </c>
      <c r="R16" s="163"/>
      <c r="S16" s="163"/>
      <c r="T16" s="164"/>
      <c r="U16" s="164"/>
      <c r="V16" s="165"/>
      <c r="W16" s="165"/>
      <c r="X16" s="162"/>
      <c r="Y16" s="162"/>
      <c r="Z16" s="170">
        <v>2.5</v>
      </c>
      <c r="AA16" s="172">
        <v>2</v>
      </c>
      <c r="AB16" s="162" t="s">
        <v>279</v>
      </c>
      <c r="AC16" s="171"/>
      <c r="AD16" s="162" t="s">
        <v>280</v>
      </c>
      <c r="AE16" s="162" t="s">
        <v>281</v>
      </c>
      <c r="AF16" s="162" t="s">
        <v>282</v>
      </c>
      <c r="AG16" s="162" t="s">
        <v>283</v>
      </c>
      <c r="AH16" s="168"/>
      <c r="AI16" s="162"/>
      <c r="AJ16" s="172">
        <v>2</v>
      </c>
      <c r="AK16" s="162" t="s">
        <v>284</v>
      </c>
      <c r="AL16" s="162" t="s">
        <v>285</v>
      </c>
      <c r="AM16" s="162" t="s">
        <v>286</v>
      </c>
      <c r="AN16" s="169"/>
      <c r="AO16" s="169"/>
      <c r="AP16" s="161"/>
      <c r="AQ16" s="154"/>
      <c r="AR16" s="154"/>
    </row>
    <row r="17" spans="1:44" ht="30" customHeight="1">
      <c r="A17" s="162">
        <v>1</v>
      </c>
      <c r="B17" s="162" t="s">
        <v>287</v>
      </c>
      <c r="C17" s="162">
        <v>3</v>
      </c>
      <c r="D17" s="162" t="s">
        <v>288</v>
      </c>
      <c r="E17" s="173" t="s">
        <v>289</v>
      </c>
      <c r="F17" s="162">
        <v>5</v>
      </c>
      <c r="G17" s="162">
        <v>6</v>
      </c>
      <c r="H17" s="173" t="s">
        <v>290</v>
      </c>
      <c r="I17" s="162">
        <v>7</v>
      </c>
      <c r="J17" s="162">
        <v>8</v>
      </c>
      <c r="K17" s="162">
        <v>9</v>
      </c>
      <c r="L17" s="162" t="s">
        <v>291</v>
      </c>
      <c r="M17" s="170">
        <v>11</v>
      </c>
      <c r="N17" s="170">
        <v>12</v>
      </c>
      <c r="O17" s="162" t="s">
        <v>292</v>
      </c>
      <c r="P17" s="170">
        <v>14</v>
      </c>
      <c r="Q17" s="170">
        <v>15</v>
      </c>
      <c r="R17" s="174"/>
      <c r="S17" s="174"/>
      <c r="T17" s="175" t="s">
        <v>293</v>
      </c>
      <c r="U17" s="175" t="s">
        <v>294</v>
      </c>
      <c r="V17" s="176"/>
      <c r="W17" s="176"/>
      <c r="X17" s="162" t="s">
        <v>295</v>
      </c>
      <c r="Y17" s="162" t="s">
        <v>296</v>
      </c>
      <c r="Z17" s="162">
        <v>17</v>
      </c>
      <c r="AA17" s="162">
        <v>18</v>
      </c>
      <c r="AB17" s="162">
        <v>19</v>
      </c>
      <c r="AC17" s="173" t="s">
        <v>297</v>
      </c>
      <c r="AD17" s="162">
        <v>20</v>
      </c>
      <c r="AE17" s="162">
        <v>21</v>
      </c>
      <c r="AF17" s="162">
        <v>22</v>
      </c>
      <c r="AG17" s="162">
        <v>23</v>
      </c>
      <c r="AH17" s="173" t="s">
        <v>298</v>
      </c>
      <c r="AI17" s="162" t="s">
        <v>299</v>
      </c>
      <c r="AJ17" s="162">
        <v>25</v>
      </c>
      <c r="AK17" s="162">
        <v>26</v>
      </c>
      <c r="AL17" s="162">
        <v>27</v>
      </c>
      <c r="AM17" s="162">
        <v>28</v>
      </c>
      <c r="AN17" s="177" t="s">
        <v>300</v>
      </c>
      <c r="AO17" s="175" t="s">
        <v>301</v>
      </c>
      <c r="AP17" s="161"/>
      <c r="AQ17" s="154"/>
      <c r="AR17" s="154"/>
    </row>
    <row r="18" spans="1:44" ht="15" customHeight="1">
      <c r="A18" s="178" t="s">
        <v>302</v>
      </c>
      <c r="B18" s="179">
        <v>6587</v>
      </c>
      <c r="C18" s="111">
        <v>0</v>
      </c>
      <c r="D18" s="179">
        <v>6587</v>
      </c>
      <c r="E18" s="180"/>
      <c r="F18" s="111">
        <v>0</v>
      </c>
      <c r="G18" s="111">
        <v>6587</v>
      </c>
      <c r="H18" s="180"/>
      <c r="I18" s="111">
        <v>61</v>
      </c>
      <c r="J18" s="111">
        <v>120</v>
      </c>
      <c r="K18" s="111">
        <v>0</v>
      </c>
      <c r="L18" s="179">
        <v>431</v>
      </c>
      <c r="M18" s="111">
        <v>368</v>
      </c>
      <c r="N18" s="111">
        <v>63</v>
      </c>
      <c r="O18" s="179">
        <v>680</v>
      </c>
      <c r="P18" s="111">
        <v>178</v>
      </c>
      <c r="Q18" s="111">
        <v>502</v>
      </c>
      <c r="R18" s="181"/>
      <c r="S18" s="181"/>
      <c r="T18" s="182">
        <f aca="true" t="shared" si="4" ref="T18:T20">N18+M18=L18</f>
        <v>1</v>
      </c>
      <c r="U18" s="183">
        <f aca="true" t="shared" si="5" ref="U18:U20">O18=P18+Q18</f>
        <v>1</v>
      </c>
      <c r="V18" s="184"/>
      <c r="W18" s="184"/>
      <c r="X18" s="178" t="s">
        <v>302</v>
      </c>
      <c r="Y18" s="179">
        <v>1987</v>
      </c>
      <c r="Z18" s="111">
        <v>167</v>
      </c>
      <c r="AA18" s="111">
        <v>1800</v>
      </c>
      <c r="AB18" s="111">
        <v>0</v>
      </c>
      <c r="AC18" s="180"/>
      <c r="AD18" s="111">
        <v>785</v>
      </c>
      <c r="AE18" s="111">
        <v>1011</v>
      </c>
      <c r="AF18" s="111">
        <v>185</v>
      </c>
      <c r="AG18" s="111">
        <v>6</v>
      </c>
      <c r="AH18" s="180"/>
      <c r="AI18" s="179">
        <v>4600</v>
      </c>
      <c r="AJ18" s="111">
        <v>211</v>
      </c>
      <c r="AK18" s="111">
        <v>4389</v>
      </c>
      <c r="AL18" s="111">
        <v>4117</v>
      </c>
      <c r="AM18" s="111">
        <v>483</v>
      </c>
      <c r="AN18" s="185">
        <f aca="true" t="shared" si="6" ref="AN18:AN20">AJ18+AK18=AL18+AM18</f>
        <v>1</v>
      </c>
      <c r="AO18" s="186">
        <f aca="true" t="shared" si="7" ref="AO18:AO20">D18=Y18+AI18</f>
        <v>1</v>
      </c>
      <c r="AP18" s="161"/>
      <c r="AQ18" s="154"/>
      <c r="AR18" s="154"/>
    </row>
    <row r="19" spans="1:44" ht="15" customHeight="1">
      <c r="A19" s="178" t="s">
        <v>303</v>
      </c>
      <c r="B19" s="179">
        <v>15466</v>
      </c>
      <c r="C19" s="111">
        <v>0</v>
      </c>
      <c r="D19" s="179">
        <v>15466</v>
      </c>
      <c r="E19" s="180"/>
      <c r="F19" s="111">
        <v>19</v>
      </c>
      <c r="G19" s="111">
        <v>15447</v>
      </c>
      <c r="H19" s="180"/>
      <c r="I19" s="111">
        <v>168</v>
      </c>
      <c r="J19" s="111">
        <v>1006</v>
      </c>
      <c r="K19" s="111">
        <v>0</v>
      </c>
      <c r="L19" s="179">
        <v>1626</v>
      </c>
      <c r="M19" s="111">
        <v>1459</v>
      </c>
      <c r="N19" s="111">
        <v>167</v>
      </c>
      <c r="O19" s="179">
        <v>2218</v>
      </c>
      <c r="P19" s="111">
        <v>1091</v>
      </c>
      <c r="Q19" s="111">
        <v>1127</v>
      </c>
      <c r="R19" s="181"/>
      <c r="S19" s="181"/>
      <c r="T19" s="182">
        <f t="shared" si="4"/>
        <v>1</v>
      </c>
      <c r="U19" s="183">
        <f t="shared" si="5"/>
        <v>1</v>
      </c>
      <c r="V19" s="184"/>
      <c r="W19" s="184"/>
      <c r="X19" s="178" t="s">
        <v>303</v>
      </c>
      <c r="Y19" s="179">
        <v>6441</v>
      </c>
      <c r="Z19" s="111">
        <v>1</v>
      </c>
      <c r="AA19" s="111">
        <v>6432</v>
      </c>
      <c r="AB19" s="111">
        <v>8</v>
      </c>
      <c r="AC19" s="180"/>
      <c r="AD19" s="111">
        <v>5433</v>
      </c>
      <c r="AE19" s="111">
        <v>991</v>
      </c>
      <c r="AF19" s="111">
        <v>12</v>
      </c>
      <c r="AG19" s="111">
        <v>5</v>
      </c>
      <c r="AH19" s="180"/>
      <c r="AI19" s="179">
        <v>9025</v>
      </c>
      <c r="AJ19" s="111">
        <v>309</v>
      </c>
      <c r="AK19" s="111">
        <v>8716</v>
      </c>
      <c r="AL19" s="111">
        <v>8141</v>
      </c>
      <c r="AM19" s="111">
        <v>884</v>
      </c>
      <c r="AN19" s="185">
        <f t="shared" si="6"/>
        <v>1</v>
      </c>
      <c r="AO19" s="186">
        <f t="shared" si="7"/>
        <v>1</v>
      </c>
      <c r="AP19" s="161"/>
      <c r="AQ19" s="154"/>
      <c r="AR19" s="154"/>
    </row>
    <row r="20" spans="1:44" s="197" customFormat="1" ht="15" customHeight="1">
      <c r="A20" s="187" t="s">
        <v>304</v>
      </c>
      <c r="B20" s="188">
        <v>22053</v>
      </c>
      <c r="C20" s="188">
        <v>0</v>
      </c>
      <c r="D20" s="188">
        <v>22053</v>
      </c>
      <c r="E20" s="189"/>
      <c r="F20" s="188">
        <v>19</v>
      </c>
      <c r="G20" s="188">
        <v>22034</v>
      </c>
      <c r="H20" s="189"/>
      <c r="I20" s="188">
        <v>229</v>
      </c>
      <c r="J20" s="188">
        <v>1126</v>
      </c>
      <c r="K20" s="188">
        <v>0</v>
      </c>
      <c r="L20" s="188">
        <v>2057</v>
      </c>
      <c r="M20" s="188">
        <v>1827</v>
      </c>
      <c r="N20" s="188">
        <v>230</v>
      </c>
      <c r="O20" s="188">
        <v>2898</v>
      </c>
      <c r="P20" s="188">
        <v>1269</v>
      </c>
      <c r="Q20" s="188">
        <v>1629</v>
      </c>
      <c r="R20" s="190"/>
      <c r="S20" s="190"/>
      <c r="T20" s="191">
        <f t="shared" si="4"/>
        <v>1</v>
      </c>
      <c r="U20" s="192">
        <f t="shared" si="5"/>
        <v>1</v>
      </c>
      <c r="V20" s="193"/>
      <c r="W20" s="193"/>
      <c r="X20" s="187" t="s">
        <v>304</v>
      </c>
      <c r="Y20" s="188">
        <v>8428</v>
      </c>
      <c r="Z20" s="188">
        <v>168</v>
      </c>
      <c r="AA20" s="188">
        <v>8232</v>
      </c>
      <c r="AB20" s="188">
        <v>8</v>
      </c>
      <c r="AC20" s="189"/>
      <c r="AD20" s="188">
        <v>6218</v>
      </c>
      <c r="AE20" s="188">
        <v>2002</v>
      </c>
      <c r="AF20" s="188">
        <v>197</v>
      </c>
      <c r="AG20" s="188">
        <v>11</v>
      </c>
      <c r="AH20" s="189"/>
      <c r="AI20" s="188">
        <v>13625</v>
      </c>
      <c r="AJ20" s="188">
        <v>520</v>
      </c>
      <c r="AK20" s="188">
        <v>13105</v>
      </c>
      <c r="AL20" s="188">
        <v>12258</v>
      </c>
      <c r="AM20" s="188">
        <v>1367</v>
      </c>
      <c r="AN20" s="194">
        <f t="shared" si="6"/>
        <v>1</v>
      </c>
      <c r="AO20" s="192">
        <f t="shared" si="7"/>
        <v>1</v>
      </c>
      <c r="AP20" s="195"/>
      <c r="AQ20" s="196"/>
      <c r="AR20" s="196"/>
    </row>
    <row r="21" spans="1:44" ht="8.25" customHeight="1">
      <c r="A21" s="161"/>
      <c r="B21" s="161"/>
      <c r="C21" s="161"/>
      <c r="D21" s="161"/>
      <c r="E21" s="161"/>
      <c r="F21" s="199"/>
      <c r="G21" s="161"/>
      <c r="H21" s="161"/>
      <c r="I21" s="161"/>
      <c r="J21" s="161"/>
      <c r="K21" s="161"/>
      <c r="L21" s="161"/>
      <c r="M21" s="161"/>
      <c r="N21" s="161"/>
      <c r="O21" s="161"/>
      <c r="P21" s="161"/>
      <c r="Q21" s="161"/>
      <c r="R21" s="198"/>
      <c r="S21" s="198"/>
      <c r="T21" s="161"/>
      <c r="U21" s="161"/>
      <c r="V21" s="198"/>
      <c r="W21" s="198"/>
      <c r="X21" s="161"/>
      <c r="Y21" s="161"/>
      <c r="Z21" s="161"/>
      <c r="AA21" s="161"/>
      <c r="AB21" s="161"/>
      <c r="AC21" s="161"/>
      <c r="AD21" s="161"/>
      <c r="AE21" s="161"/>
      <c r="AF21" s="161"/>
      <c r="AG21" s="161"/>
      <c r="AH21" s="161"/>
      <c r="AI21" s="161"/>
      <c r="AJ21" s="161"/>
      <c r="AK21" s="161"/>
      <c r="AL21" s="161"/>
      <c r="AM21" s="161"/>
      <c r="AN21" s="161"/>
      <c r="AO21" s="161"/>
      <c r="AP21" s="161"/>
      <c r="AQ21" s="154"/>
      <c r="AR21" s="154"/>
    </row>
    <row r="22" spans="1:44" ht="15.75">
      <c r="A22" s="155" t="s">
        <v>308</v>
      </c>
      <c r="B22" s="156"/>
      <c r="C22" s="156"/>
      <c r="D22" s="156"/>
      <c r="E22" s="156"/>
      <c r="F22" s="156"/>
      <c r="G22" s="155"/>
      <c r="H22" s="155"/>
      <c r="I22" s="156"/>
      <c r="J22" s="156"/>
      <c r="K22" s="156"/>
      <c r="L22" s="161"/>
      <c r="M22" s="161"/>
      <c r="N22" s="161"/>
      <c r="O22" s="161"/>
      <c r="P22" s="190"/>
      <c r="Q22" s="161"/>
      <c r="R22" s="198"/>
      <c r="S22" s="198"/>
      <c r="T22" s="161"/>
      <c r="U22" s="161"/>
      <c r="V22" s="198"/>
      <c r="W22" s="198"/>
      <c r="X22" s="159" t="s">
        <v>309</v>
      </c>
      <c r="Y22" s="159"/>
      <c r="Z22" s="159"/>
      <c r="AA22" s="159"/>
      <c r="AB22" s="156"/>
      <c r="AC22" s="156"/>
      <c r="AD22" s="156"/>
      <c r="AE22" s="156"/>
      <c r="AF22" s="201"/>
      <c r="AG22" s="156"/>
      <c r="AH22" s="156"/>
      <c r="AI22" s="156"/>
      <c r="AJ22" s="161"/>
      <c r="AK22" s="159"/>
      <c r="AL22" s="159"/>
      <c r="AM22" s="159"/>
      <c r="AN22" s="156"/>
      <c r="AO22" s="161"/>
      <c r="AP22" s="161"/>
      <c r="AQ22" s="154"/>
      <c r="AR22" s="154"/>
    </row>
    <row r="23" spans="1:44" ht="24" customHeight="1">
      <c r="A23" s="162" t="s">
        <v>256</v>
      </c>
      <c r="B23" s="162" t="s">
        <v>257</v>
      </c>
      <c r="C23" s="162" t="s">
        <v>258</v>
      </c>
      <c r="D23" s="162" t="s">
        <v>310</v>
      </c>
      <c r="E23" s="162"/>
      <c r="F23" s="162"/>
      <c r="G23" s="162"/>
      <c r="H23" s="162"/>
      <c r="I23" s="162"/>
      <c r="J23" s="162"/>
      <c r="K23" s="162"/>
      <c r="L23" s="162" t="s">
        <v>260</v>
      </c>
      <c r="M23" s="162"/>
      <c r="N23" s="162"/>
      <c r="O23" s="162" t="s">
        <v>261</v>
      </c>
      <c r="P23" s="162"/>
      <c r="Q23" s="162"/>
      <c r="R23" s="163"/>
      <c r="S23" s="163"/>
      <c r="T23" s="164" t="s">
        <v>262</v>
      </c>
      <c r="U23" s="164"/>
      <c r="V23" s="165"/>
      <c r="W23" s="165"/>
      <c r="X23" s="162" t="s">
        <v>256</v>
      </c>
      <c r="Y23" s="162" t="s">
        <v>263</v>
      </c>
      <c r="Z23" s="162"/>
      <c r="AA23" s="162"/>
      <c r="AB23" s="162"/>
      <c r="AC23" s="162"/>
      <c r="AD23" s="162"/>
      <c r="AE23" s="162"/>
      <c r="AF23" s="162"/>
      <c r="AG23" s="162"/>
      <c r="AH23" s="162"/>
      <c r="AI23" s="162"/>
      <c r="AJ23" s="162"/>
      <c r="AK23" s="162"/>
      <c r="AL23" s="162"/>
      <c r="AM23" s="162"/>
      <c r="AN23" s="166"/>
      <c r="AO23" s="167"/>
      <c r="AP23" s="161"/>
      <c r="AQ23" s="154"/>
      <c r="AR23" s="154"/>
    </row>
    <row r="24" spans="1:44" ht="18.75" customHeight="1">
      <c r="A24" s="162"/>
      <c r="B24" s="162"/>
      <c r="C24" s="162"/>
      <c r="D24" s="162" t="s">
        <v>89</v>
      </c>
      <c r="E24" s="168" t="s">
        <v>262</v>
      </c>
      <c r="F24" s="162" t="s">
        <v>264</v>
      </c>
      <c r="G24" s="162"/>
      <c r="H24" s="162"/>
      <c r="I24" s="162"/>
      <c r="J24" s="162"/>
      <c r="K24" s="162"/>
      <c r="L24" s="162"/>
      <c r="M24" s="162"/>
      <c r="N24" s="162"/>
      <c r="O24" s="162"/>
      <c r="P24" s="162"/>
      <c r="Q24" s="162"/>
      <c r="R24" s="163"/>
      <c r="S24" s="163"/>
      <c r="T24" s="164"/>
      <c r="U24" s="164"/>
      <c r="V24" s="165"/>
      <c r="W24" s="165"/>
      <c r="X24" s="162"/>
      <c r="Y24" s="162" t="s">
        <v>265</v>
      </c>
      <c r="Z24" s="162"/>
      <c r="AA24" s="162"/>
      <c r="AB24" s="162"/>
      <c r="AC24" s="162"/>
      <c r="AD24" s="162"/>
      <c r="AE24" s="162"/>
      <c r="AF24" s="162"/>
      <c r="AG24" s="162"/>
      <c r="AH24" s="168" t="s">
        <v>262</v>
      </c>
      <c r="AI24" s="188" t="s">
        <v>266</v>
      </c>
      <c r="AJ24" s="188"/>
      <c r="AK24" s="188"/>
      <c r="AL24" s="188"/>
      <c r="AM24" s="188"/>
      <c r="AN24" s="169" t="s">
        <v>262</v>
      </c>
      <c r="AO24" s="169"/>
      <c r="AP24" s="161"/>
      <c r="AQ24" s="154"/>
      <c r="AR24" s="154"/>
    </row>
    <row r="25" spans="1:44" ht="30" customHeight="1">
      <c r="A25" s="162"/>
      <c r="B25" s="162"/>
      <c r="C25" s="162"/>
      <c r="D25" s="162"/>
      <c r="E25" s="168"/>
      <c r="F25" s="162" t="s">
        <v>267</v>
      </c>
      <c r="G25" s="162"/>
      <c r="H25" s="168" t="s">
        <v>262</v>
      </c>
      <c r="I25" s="162" t="s">
        <v>268</v>
      </c>
      <c r="J25" s="162" t="s">
        <v>269</v>
      </c>
      <c r="K25" s="162" t="s">
        <v>307</v>
      </c>
      <c r="L25" s="162" t="s">
        <v>89</v>
      </c>
      <c r="M25" s="162" t="s">
        <v>264</v>
      </c>
      <c r="N25" s="162"/>
      <c r="O25" s="162" t="s">
        <v>89</v>
      </c>
      <c r="P25" s="162" t="s">
        <v>264</v>
      </c>
      <c r="Q25" s="162"/>
      <c r="R25" s="163"/>
      <c r="S25" s="163"/>
      <c r="T25" s="164"/>
      <c r="U25" s="164"/>
      <c r="V25" s="165"/>
      <c r="W25" s="165"/>
      <c r="X25" s="162"/>
      <c r="Y25" s="162" t="s">
        <v>89</v>
      </c>
      <c r="Z25" s="162" t="s">
        <v>271</v>
      </c>
      <c r="AA25" s="162"/>
      <c r="AB25" s="162"/>
      <c r="AC25" s="168" t="s">
        <v>262</v>
      </c>
      <c r="AD25" s="162" t="s">
        <v>311</v>
      </c>
      <c r="AE25" s="162"/>
      <c r="AF25" s="162"/>
      <c r="AG25" s="162"/>
      <c r="AH25" s="168"/>
      <c r="AI25" s="162" t="s">
        <v>89</v>
      </c>
      <c r="AJ25" s="162" t="s">
        <v>273</v>
      </c>
      <c r="AK25" s="162"/>
      <c r="AL25" s="162" t="s">
        <v>274</v>
      </c>
      <c r="AM25" s="162"/>
      <c r="AN25" s="169"/>
      <c r="AO25" s="169"/>
      <c r="AP25" s="161"/>
      <c r="AQ25" s="154"/>
      <c r="AR25" s="154"/>
    </row>
    <row r="26" spans="1:44" ht="42.75">
      <c r="A26" s="162"/>
      <c r="B26" s="162"/>
      <c r="C26" s="162"/>
      <c r="D26" s="162"/>
      <c r="E26" s="168"/>
      <c r="F26" s="170" t="s">
        <v>275</v>
      </c>
      <c r="G26" s="170" t="s">
        <v>276</v>
      </c>
      <c r="H26" s="171"/>
      <c r="I26" s="162"/>
      <c r="J26" s="162"/>
      <c r="K26" s="162"/>
      <c r="L26" s="162"/>
      <c r="M26" s="162" t="s">
        <v>277</v>
      </c>
      <c r="N26" s="162" t="s">
        <v>278</v>
      </c>
      <c r="O26" s="162"/>
      <c r="P26" s="162" t="s">
        <v>277</v>
      </c>
      <c r="Q26" s="162" t="s">
        <v>278</v>
      </c>
      <c r="R26" s="163"/>
      <c r="S26" s="163"/>
      <c r="T26" s="164"/>
      <c r="U26" s="164"/>
      <c r="V26" s="165"/>
      <c r="W26" s="165"/>
      <c r="X26" s="162"/>
      <c r="Y26" s="162"/>
      <c r="Z26" s="172">
        <v>2.5</v>
      </c>
      <c r="AA26" s="172">
        <v>2</v>
      </c>
      <c r="AB26" s="162" t="s">
        <v>279</v>
      </c>
      <c r="AC26" s="171"/>
      <c r="AD26" s="162" t="s">
        <v>281</v>
      </c>
      <c r="AE26" s="162" t="s">
        <v>312</v>
      </c>
      <c r="AF26" s="162" t="s">
        <v>313</v>
      </c>
      <c r="AG26" s="162" t="s">
        <v>314</v>
      </c>
      <c r="AH26" s="168"/>
      <c r="AI26" s="162"/>
      <c r="AJ26" s="172">
        <v>2</v>
      </c>
      <c r="AK26" s="162" t="s">
        <v>284</v>
      </c>
      <c r="AL26" s="162" t="s">
        <v>285</v>
      </c>
      <c r="AM26" s="162" t="s">
        <v>286</v>
      </c>
      <c r="AN26" s="169"/>
      <c r="AO26" s="169"/>
      <c r="AP26" s="161"/>
      <c r="AQ26" s="154"/>
      <c r="AR26" s="154"/>
    </row>
    <row r="27" spans="1:44" ht="30" customHeight="1">
      <c r="A27" s="162">
        <v>1</v>
      </c>
      <c r="B27" s="162" t="s">
        <v>287</v>
      </c>
      <c r="C27" s="162">
        <v>3</v>
      </c>
      <c r="D27" s="162" t="s">
        <v>288</v>
      </c>
      <c r="E27" s="173" t="s">
        <v>289</v>
      </c>
      <c r="F27" s="162">
        <v>5</v>
      </c>
      <c r="G27" s="162">
        <v>6</v>
      </c>
      <c r="H27" s="173" t="s">
        <v>290</v>
      </c>
      <c r="I27" s="162">
        <v>7</v>
      </c>
      <c r="J27" s="162">
        <v>8</v>
      </c>
      <c r="K27" s="162">
        <v>9</v>
      </c>
      <c r="L27" s="162" t="s">
        <v>291</v>
      </c>
      <c r="M27" s="170">
        <v>11</v>
      </c>
      <c r="N27" s="170">
        <v>12</v>
      </c>
      <c r="O27" s="162" t="s">
        <v>292</v>
      </c>
      <c r="P27" s="170">
        <v>14</v>
      </c>
      <c r="Q27" s="170">
        <v>15</v>
      </c>
      <c r="R27" s="174"/>
      <c r="S27" s="174"/>
      <c r="T27" s="175" t="s">
        <v>293</v>
      </c>
      <c r="U27" s="175" t="s">
        <v>294</v>
      </c>
      <c r="V27" s="176"/>
      <c r="W27" s="176"/>
      <c r="X27" s="162" t="s">
        <v>295</v>
      </c>
      <c r="Y27" s="162" t="s">
        <v>296</v>
      </c>
      <c r="Z27" s="162">
        <v>17</v>
      </c>
      <c r="AA27" s="162">
        <v>18</v>
      </c>
      <c r="AB27" s="162">
        <v>19</v>
      </c>
      <c r="AC27" s="173" t="s">
        <v>297</v>
      </c>
      <c r="AD27" s="162">
        <v>20</v>
      </c>
      <c r="AE27" s="162">
        <v>21</v>
      </c>
      <c r="AF27" s="162">
        <v>22</v>
      </c>
      <c r="AG27" s="162">
        <v>23</v>
      </c>
      <c r="AH27" s="173" t="s">
        <v>298</v>
      </c>
      <c r="AI27" s="162" t="s">
        <v>299</v>
      </c>
      <c r="AJ27" s="162">
        <v>25</v>
      </c>
      <c r="AK27" s="162">
        <v>26</v>
      </c>
      <c r="AL27" s="162">
        <v>27</v>
      </c>
      <c r="AM27" s="162">
        <v>28</v>
      </c>
      <c r="AN27" s="177" t="s">
        <v>300</v>
      </c>
      <c r="AO27" s="175" t="s">
        <v>301</v>
      </c>
      <c r="AP27" s="161"/>
      <c r="AQ27" s="154"/>
      <c r="AR27" s="154"/>
    </row>
    <row r="28" spans="1:44" ht="15" customHeight="1">
      <c r="A28" s="178" t="s">
        <v>302</v>
      </c>
      <c r="B28" s="179">
        <v>382835</v>
      </c>
      <c r="C28" s="111">
        <v>0</v>
      </c>
      <c r="D28" s="179">
        <v>382835</v>
      </c>
      <c r="E28" s="180"/>
      <c r="F28" s="111">
        <v>351688</v>
      </c>
      <c r="G28" s="111">
        <v>31147</v>
      </c>
      <c r="H28" s="180"/>
      <c r="I28" s="111">
        <v>5440</v>
      </c>
      <c r="J28" s="111">
        <v>2530</v>
      </c>
      <c r="K28" s="111">
        <v>0</v>
      </c>
      <c r="L28" s="179">
        <v>14646</v>
      </c>
      <c r="M28" s="111">
        <v>8633</v>
      </c>
      <c r="N28" s="111">
        <v>6013</v>
      </c>
      <c r="O28" s="179">
        <v>26096</v>
      </c>
      <c r="P28" s="111">
        <v>7776</v>
      </c>
      <c r="Q28" s="111">
        <v>18320</v>
      </c>
      <c r="R28" s="181"/>
      <c r="S28" s="181"/>
      <c r="T28" s="182">
        <f aca="true" t="shared" si="8" ref="T28:T30">N28+M28=L28</f>
        <v>1</v>
      </c>
      <c r="U28" s="183">
        <f aca="true" t="shared" si="9" ref="U28:U30">O28=P28+Q28</f>
        <v>1</v>
      </c>
      <c r="V28" s="184"/>
      <c r="W28" s="184"/>
      <c r="X28" s="178" t="s">
        <v>302</v>
      </c>
      <c r="Y28" s="179">
        <v>36528</v>
      </c>
      <c r="Z28" s="111">
        <v>23127</v>
      </c>
      <c r="AA28" s="111">
        <v>13401</v>
      </c>
      <c r="AB28" s="111">
        <v>0</v>
      </c>
      <c r="AC28" s="180"/>
      <c r="AD28" s="111">
        <v>32920</v>
      </c>
      <c r="AE28" s="111">
        <v>3243</v>
      </c>
      <c r="AF28" s="111">
        <v>160</v>
      </c>
      <c r="AG28" s="111">
        <v>205</v>
      </c>
      <c r="AH28" s="180"/>
      <c r="AI28" s="179">
        <v>346307</v>
      </c>
      <c r="AJ28" s="111">
        <v>33963</v>
      </c>
      <c r="AK28" s="111">
        <v>312344</v>
      </c>
      <c r="AL28" s="111">
        <v>258020</v>
      </c>
      <c r="AM28" s="111">
        <v>88287</v>
      </c>
      <c r="AN28" s="185">
        <f aca="true" t="shared" si="10" ref="AN28:AN30">AJ28+AK28=AL28+AM28</f>
        <v>1</v>
      </c>
      <c r="AO28" s="186">
        <f aca="true" t="shared" si="11" ref="AO28:AO30">D28=Y28+AI28</f>
        <v>1</v>
      </c>
      <c r="AP28" s="161"/>
      <c r="AQ28" s="154"/>
      <c r="AR28" s="154"/>
    </row>
    <row r="29" spans="1:44" ht="15" customHeight="1">
      <c r="A29" s="178" t="s">
        <v>303</v>
      </c>
      <c r="B29" s="179">
        <v>40661</v>
      </c>
      <c r="C29" s="111">
        <v>0</v>
      </c>
      <c r="D29" s="179">
        <v>40661</v>
      </c>
      <c r="E29" s="180"/>
      <c r="F29" s="111">
        <v>37579</v>
      </c>
      <c r="G29" s="111">
        <v>3082</v>
      </c>
      <c r="H29" s="180"/>
      <c r="I29" s="111">
        <v>646</v>
      </c>
      <c r="J29" s="111">
        <v>1387</v>
      </c>
      <c r="K29" s="111">
        <v>0</v>
      </c>
      <c r="L29" s="179">
        <v>529</v>
      </c>
      <c r="M29" s="111">
        <v>340</v>
      </c>
      <c r="N29" s="111">
        <v>189</v>
      </c>
      <c r="O29" s="179">
        <v>2563</v>
      </c>
      <c r="P29" s="111">
        <v>821</v>
      </c>
      <c r="Q29" s="111">
        <v>1742</v>
      </c>
      <c r="R29" s="181"/>
      <c r="S29" s="181"/>
      <c r="T29" s="182">
        <f t="shared" si="8"/>
        <v>1</v>
      </c>
      <c r="U29" s="183">
        <f t="shared" si="9"/>
        <v>1</v>
      </c>
      <c r="V29" s="184"/>
      <c r="W29" s="184"/>
      <c r="X29" s="178" t="s">
        <v>303</v>
      </c>
      <c r="Y29" s="179">
        <v>1180</v>
      </c>
      <c r="Z29" s="111">
        <v>0</v>
      </c>
      <c r="AA29" s="111">
        <v>1180</v>
      </c>
      <c r="AB29" s="111">
        <v>0</v>
      </c>
      <c r="AC29" s="180"/>
      <c r="AD29" s="111">
        <v>1078</v>
      </c>
      <c r="AE29" s="111">
        <v>78</v>
      </c>
      <c r="AF29" s="111">
        <v>22</v>
      </c>
      <c r="AG29" s="111">
        <v>2</v>
      </c>
      <c r="AH29" s="180"/>
      <c r="AI29" s="179">
        <v>39481</v>
      </c>
      <c r="AJ29" s="111">
        <v>6477</v>
      </c>
      <c r="AK29" s="111">
        <v>33004</v>
      </c>
      <c r="AL29" s="111">
        <v>26054</v>
      </c>
      <c r="AM29" s="111">
        <v>13427</v>
      </c>
      <c r="AN29" s="185">
        <f t="shared" si="10"/>
        <v>1</v>
      </c>
      <c r="AO29" s="186">
        <f t="shared" si="11"/>
        <v>1</v>
      </c>
      <c r="AP29" s="161"/>
      <c r="AQ29" s="154"/>
      <c r="AR29" s="154"/>
    </row>
    <row r="30" spans="1:44" s="197" customFormat="1" ht="15" customHeight="1">
      <c r="A30" s="187" t="s">
        <v>304</v>
      </c>
      <c r="B30" s="188">
        <v>423496</v>
      </c>
      <c r="C30" s="188">
        <v>0</v>
      </c>
      <c r="D30" s="188">
        <v>423496</v>
      </c>
      <c r="E30" s="189"/>
      <c r="F30" s="188">
        <v>389267</v>
      </c>
      <c r="G30" s="188">
        <v>34229</v>
      </c>
      <c r="H30" s="189"/>
      <c r="I30" s="188">
        <v>6086</v>
      </c>
      <c r="J30" s="188">
        <v>3917</v>
      </c>
      <c r="K30" s="188">
        <v>0</v>
      </c>
      <c r="L30" s="188">
        <v>15175</v>
      </c>
      <c r="M30" s="188">
        <v>8973</v>
      </c>
      <c r="N30" s="188">
        <v>6202</v>
      </c>
      <c r="O30" s="188">
        <v>28659</v>
      </c>
      <c r="P30" s="188">
        <v>8597</v>
      </c>
      <c r="Q30" s="188">
        <v>20062</v>
      </c>
      <c r="R30" s="190"/>
      <c r="S30" s="190"/>
      <c r="T30" s="191">
        <f t="shared" si="8"/>
        <v>1</v>
      </c>
      <c r="U30" s="192">
        <f t="shared" si="9"/>
        <v>1</v>
      </c>
      <c r="V30" s="193"/>
      <c r="W30" s="193"/>
      <c r="X30" s="187" t="s">
        <v>304</v>
      </c>
      <c r="Y30" s="188">
        <v>37708</v>
      </c>
      <c r="Z30" s="188">
        <v>23127</v>
      </c>
      <c r="AA30" s="188">
        <v>14581</v>
      </c>
      <c r="AB30" s="188">
        <v>0</v>
      </c>
      <c r="AC30" s="189"/>
      <c r="AD30" s="188">
        <v>33998</v>
      </c>
      <c r="AE30" s="188">
        <v>3321</v>
      </c>
      <c r="AF30" s="188">
        <v>182</v>
      </c>
      <c r="AG30" s="188">
        <v>207</v>
      </c>
      <c r="AH30" s="189"/>
      <c r="AI30" s="188">
        <v>385788</v>
      </c>
      <c r="AJ30" s="188">
        <v>40440</v>
      </c>
      <c r="AK30" s="188">
        <v>345348</v>
      </c>
      <c r="AL30" s="188">
        <v>284074</v>
      </c>
      <c r="AM30" s="188">
        <v>101714</v>
      </c>
      <c r="AN30" s="194">
        <f t="shared" si="10"/>
        <v>1</v>
      </c>
      <c r="AO30" s="194">
        <f t="shared" si="11"/>
        <v>1</v>
      </c>
      <c r="AP30" s="195"/>
      <c r="AQ30" s="196"/>
      <c r="AR30" s="196"/>
    </row>
    <row r="31" spans="1:44" s="205" customFormat="1" ht="8.25" customHeight="1">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203"/>
      <c r="AP31" s="203"/>
      <c r="AQ31" s="204"/>
      <c r="AR31" s="204"/>
    </row>
    <row r="32" spans="1:44" ht="15.75">
      <c r="A32" s="155" t="s">
        <v>70</v>
      </c>
      <c r="B32" s="156"/>
      <c r="C32" s="156"/>
      <c r="D32" s="156"/>
      <c r="E32" s="156"/>
      <c r="F32" s="161"/>
      <c r="G32" s="155"/>
      <c r="H32" s="155"/>
      <c r="I32" s="156"/>
      <c r="J32" s="156"/>
      <c r="K32" s="156"/>
      <c r="L32" s="156"/>
      <c r="M32" s="156"/>
      <c r="N32" s="156"/>
      <c r="O32" s="156"/>
      <c r="P32" s="156"/>
      <c r="Q32" s="156"/>
      <c r="R32" s="190"/>
      <c r="S32" s="158"/>
      <c r="T32" s="156"/>
      <c r="U32" s="157" t="s">
        <v>315</v>
      </c>
      <c r="V32" s="157"/>
      <c r="W32" s="156"/>
      <c r="X32" s="159" t="s">
        <v>316</v>
      </c>
      <c r="Y32" s="159"/>
      <c r="Z32" s="159"/>
      <c r="AA32" s="159"/>
      <c r="AB32" s="156"/>
      <c r="AC32" s="156"/>
      <c r="AD32" s="156"/>
      <c r="AE32" s="156"/>
      <c r="AF32" s="201"/>
      <c r="AG32" s="156"/>
      <c r="AH32" s="156"/>
      <c r="AI32" s="156"/>
      <c r="AJ32" s="161"/>
      <c r="AK32" s="159"/>
      <c r="AL32" s="159"/>
      <c r="AM32" s="159"/>
      <c r="AN32" s="156"/>
      <c r="AO32" s="161"/>
      <c r="AP32" s="161"/>
      <c r="AQ32" s="154"/>
      <c r="AR32" s="154"/>
    </row>
    <row r="33" spans="1:130" ht="29.25" customHeight="1">
      <c r="A33" s="162" t="s">
        <v>256</v>
      </c>
      <c r="B33" s="162" t="s">
        <v>257</v>
      </c>
      <c r="C33" s="162" t="s">
        <v>258</v>
      </c>
      <c r="D33" s="162" t="s">
        <v>310</v>
      </c>
      <c r="E33" s="162"/>
      <c r="F33" s="162"/>
      <c r="G33" s="162"/>
      <c r="H33" s="162"/>
      <c r="I33" s="162"/>
      <c r="J33" s="162"/>
      <c r="K33" s="162"/>
      <c r="L33" s="162"/>
      <c r="M33" s="162"/>
      <c r="N33" s="162" t="s">
        <v>260</v>
      </c>
      <c r="O33" s="162"/>
      <c r="P33" s="162"/>
      <c r="Q33" s="162" t="s">
        <v>261</v>
      </c>
      <c r="R33" s="162"/>
      <c r="S33" s="162"/>
      <c r="T33" s="206" t="s">
        <v>262</v>
      </c>
      <c r="U33" s="207"/>
      <c r="V33" s="208" t="s">
        <v>262</v>
      </c>
      <c r="W33" s="209"/>
      <c r="X33" s="162" t="s">
        <v>256</v>
      </c>
      <c r="Y33" s="162" t="s">
        <v>263</v>
      </c>
      <c r="Z33" s="162"/>
      <c r="AA33" s="162"/>
      <c r="AB33" s="162"/>
      <c r="AC33" s="162"/>
      <c r="AD33" s="162"/>
      <c r="AE33" s="162"/>
      <c r="AF33" s="162"/>
      <c r="AG33" s="162"/>
      <c r="AH33" s="162"/>
      <c r="AI33" s="162"/>
      <c r="AJ33" s="162"/>
      <c r="AK33" s="162"/>
      <c r="AL33" s="162"/>
      <c r="AM33" s="162"/>
      <c r="AN33" s="166"/>
      <c r="AO33" s="167"/>
      <c r="AP33" s="198"/>
      <c r="AQ33" s="210"/>
      <c r="AR33" s="210"/>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row>
    <row r="34" spans="1:130" ht="24" customHeight="1">
      <c r="A34" s="162"/>
      <c r="B34" s="162"/>
      <c r="C34" s="162"/>
      <c r="D34" s="162" t="s">
        <v>89</v>
      </c>
      <c r="E34" s="168" t="s">
        <v>262</v>
      </c>
      <c r="F34" s="162" t="s">
        <v>264</v>
      </c>
      <c r="G34" s="162"/>
      <c r="H34" s="162"/>
      <c r="I34" s="162"/>
      <c r="J34" s="162"/>
      <c r="K34" s="162"/>
      <c r="L34" s="162"/>
      <c r="M34" s="162"/>
      <c r="N34" s="162"/>
      <c r="O34" s="162"/>
      <c r="P34" s="162"/>
      <c r="Q34" s="162"/>
      <c r="R34" s="162"/>
      <c r="S34" s="162"/>
      <c r="T34" s="165"/>
      <c r="U34" s="212"/>
      <c r="V34" s="213"/>
      <c r="W34" s="198"/>
      <c r="X34" s="162"/>
      <c r="Y34" s="162" t="s">
        <v>265</v>
      </c>
      <c r="Z34" s="162"/>
      <c r="AA34" s="162"/>
      <c r="AB34" s="162"/>
      <c r="AC34" s="162"/>
      <c r="AD34" s="162"/>
      <c r="AE34" s="162"/>
      <c r="AF34" s="162"/>
      <c r="AG34" s="162"/>
      <c r="AH34" s="168" t="s">
        <v>262</v>
      </c>
      <c r="AI34" s="188" t="s">
        <v>266</v>
      </c>
      <c r="AJ34" s="188"/>
      <c r="AK34" s="188"/>
      <c r="AL34" s="188"/>
      <c r="AM34" s="188"/>
      <c r="AN34" s="165" t="s">
        <v>262</v>
      </c>
      <c r="AO34" s="212"/>
      <c r="AP34" s="198"/>
      <c r="AQ34" s="210"/>
      <c r="AR34" s="210"/>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row>
    <row r="35" spans="1:130" ht="29.25" customHeight="1">
      <c r="A35" s="162"/>
      <c r="B35" s="162"/>
      <c r="C35" s="162"/>
      <c r="D35" s="162"/>
      <c r="E35" s="168"/>
      <c r="F35" s="162" t="s">
        <v>267</v>
      </c>
      <c r="G35" s="162"/>
      <c r="H35" s="168" t="s">
        <v>262</v>
      </c>
      <c r="I35" s="162" t="s">
        <v>317</v>
      </c>
      <c r="J35" s="162" t="s">
        <v>318</v>
      </c>
      <c r="K35" s="162" t="s">
        <v>319</v>
      </c>
      <c r="L35" s="162" t="s">
        <v>269</v>
      </c>
      <c r="M35" s="162" t="s">
        <v>270</v>
      </c>
      <c r="N35" s="162" t="s">
        <v>89</v>
      </c>
      <c r="O35" s="162" t="s">
        <v>264</v>
      </c>
      <c r="P35" s="162"/>
      <c r="Q35" s="162" t="s">
        <v>89</v>
      </c>
      <c r="R35" s="162" t="s">
        <v>264</v>
      </c>
      <c r="S35" s="162"/>
      <c r="T35" s="165"/>
      <c r="U35" s="212"/>
      <c r="V35" s="213"/>
      <c r="W35" s="198"/>
      <c r="X35" s="162"/>
      <c r="Y35" s="162" t="s">
        <v>89</v>
      </c>
      <c r="Z35" s="162" t="s">
        <v>271</v>
      </c>
      <c r="AA35" s="162"/>
      <c r="AB35" s="162"/>
      <c r="AC35" s="168" t="s">
        <v>262</v>
      </c>
      <c r="AD35" s="162" t="s">
        <v>311</v>
      </c>
      <c r="AE35" s="162"/>
      <c r="AF35" s="162"/>
      <c r="AG35" s="162"/>
      <c r="AH35" s="168"/>
      <c r="AI35" s="162" t="s">
        <v>89</v>
      </c>
      <c r="AJ35" s="162" t="s">
        <v>273</v>
      </c>
      <c r="AK35" s="162"/>
      <c r="AL35" s="162" t="s">
        <v>274</v>
      </c>
      <c r="AM35" s="162"/>
      <c r="AN35" s="165"/>
      <c r="AO35" s="212"/>
      <c r="AP35" s="198"/>
      <c r="AQ35" s="210"/>
      <c r="AR35" s="210"/>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row>
    <row r="36" spans="1:130" ht="38.25" customHeight="1">
      <c r="A36" s="162"/>
      <c r="B36" s="162"/>
      <c r="C36" s="162"/>
      <c r="D36" s="162"/>
      <c r="E36" s="168"/>
      <c r="F36" s="170" t="s">
        <v>275</v>
      </c>
      <c r="G36" s="170" t="s">
        <v>276</v>
      </c>
      <c r="H36" s="171"/>
      <c r="I36" s="162"/>
      <c r="J36" s="162"/>
      <c r="K36" s="162"/>
      <c r="L36" s="162"/>
      <c r="M36" s="162"/>
      <c r="N36" s="162"/>
      <c r="O36" s="162" t="s">
        <v>277</v>
      </c>
      <c r="P36" s="162" t="s">
        <v>278</v>
      </c>
      <c r="Q36" s="162"/>
      <c r="R36" s="162" t="s">
        <v>277</v>
      </c>
      <c r="S36" s="162" t="s">
        <v>278</v>
      </c>
      <c r="T36" s="214"/>
      <c r="U36" s="169"/>
      <c r="V36" s="215"/>
      <c r="W36" s="198"/>
      <c r="X36" s="162"/>
      <c r="Y36" s="162"/>
      <c r="Z36" s="172">
        <v>2.5</v>
      </c>
      <c r="AA36" s="172">
        <v>2</v>
      </c>
      <c r="AB36" s="162" t="s">
        <v>279</v>
      </c>
      <c r="AC36" s="171"/>
      <c r="AD36" s="162" t="s">
        <v>281</v>
      </c>
      <c r="AE36" s="162" t="s">
        <v>312</v>
      </c>
      <c r="AF36" s="162" t="s">
        <v>313</v>
      </c>
      <c r="AG36" s="162" t="s">
        <v>314</v>
      </c>
      <c r="AH36" s="168"/>
      <c r="AI36" s="162"/>
      <c r="AJ36" s="172">
        <v>2</v>
      </c>
      <c r="AK36" s="162" t="s">
        <v>284</v>
      </c>
      <c r="AL36" s="162" t="s">
        <v>285</v>
      </c>
      <c r="AM36" s="162" t="s">
        <v>286</v>
      </c>
      <c r="AN36" s="214"/>
      <c r="AO36" s="169"/>
      <c r="AP36" s="198"/>
      <c r="AQ36" s="210"/>
      <c r="AR36" s="210"/>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row>
    <row r="37" spans="1:130" ht="30" customHeight="1">
      <c r="A37" s="162">
        <v>1</v>
      </c>
      <c r="B37" s="162" t="s">
        <v>287</v>
      </c>
      <c r="C37" s="162">
        <v>3</v>
      </c>
      <c r="D37" s="162" t="s">
        <v>320</v>
      </c>
      <c r="E37" s="216" t="s">
        <v>289</v>
      </c>
      <c r="F37" s="162">
        <v>5</v>
      </c>
      <c r="G37" s="162">
        <v>6</v>
      </c>
      <c r="H37" s="216" t="s">
        <v>290</v>
      </c>
      <c r="I37" s="162">
        <v>7</v>
      </c>
      <c r="J37" s="162">
        <v>8</v>
      </c>
      <c r="K37" s="162">
        <v>9</v>
      </c>
      <c r="L37" s="162">
        <v>10</v>
      </c>
      <c r="M37" s="170">
        <v>11</v>
      </c>
      <c r="N37" s="162" t="s">
        <v>321</v>
      </c>
      <c r="O37" s="170">
        <v>13</v>
      </c>
      <c r="P37" s="170">
        <v>14</v>
      </c>
      <c r="Q37" s="170" t="s">
        <v>322</v>
      </c>
      <c r="R37" s="170">
        <v>16</v>
      </c>
      <c r="S37" s="170">
        <v>17</v>
      </c>
      <c r="T37" s="217" t="s">
        <v>294</v>
      </c>
      <c r="U37" s="164" t="s">
        <v>323</v>
      </c>
      <c r="V37" s="218" t="s">
        <v>324</v>
      </c>
      <c r="W37" s="198"/>
      <c r="X37" s="162" t="s">
        <v>295</v>
      </c>
      <c r="Y37" s="162" t="s">
        <v>325</v>
      </c>
      <c r="Z37" s="162">
        <v>19</v>
      </c>
      <c r="AA37" s="162">
        <v>20</v>
      </c>
      <c r="AB37" s="162">
        <v>21</v>
      </c>
      <c r="AC37" s="216" t="s">
        <v>297</v>
      </c>
      <c r="AD37" s="162">
        <v>22</v>
      </c>
      <c r="AE37" s="162">
        <v>23</v>
      </c>
      <c r="AF37" s="162">
        <v>24</v>
      </c>
      <c r="AG37" s="162">
        <v>25</v>
      </c>
      <c r="AH37" s="216" t="s">
        <v>298</v>
      </c>
      <c r="AI37" s="162" t="s">
        <v>326</v>
      </c>
      <c r="AJ37" s="162">
        <v>27</v>
      </c>
      <c r="AK37" s="162">
        <v>28</v>
      </c>
      <c r="AL37" s="162">
        <v>29</v>
      </c>
      <c r="AM37" s="162">
        <v>30</v>
      </c>
      <c r="AN37" s="177" t="s">
        <v>300</v>
      </c>
      <c r="AO37" s="175" t="s">
        <v>301</v>
      </c>
      <c r="AP37" s="198"/>
      <c r="AQ37" s="210"/>
      <c r="AR37" s="210"/>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row>
    <row r="38" spans="1:130" ht="15" customHeight="1">
      <c r="A38" s="219" t="s">
        <v>302</v>
      </c>
      <c r="B38" s="220">
        <f aca="true" t="shared" si="12" ref="B38:B40">B8+B18+B28</f>
        <v>390466</v>
      </c>
      <c r="C38" s="220">
        <f aca="true" t="shared" si="13" ref="C38:C40">C8+C18+C28</f>
        <v>0</v>
      </c>
      <c r="D38" s="220">
        <f aca="true" t="shared" si="14" ref="D38:D40">D8+D18+D28</f>
        <v>390466</v>
      </c>
      <c r="E38" s="220">
        <f aca="true" t="shared" si="15" ref="E38:E40">E8+E18+E28</f>
        <v>0</v>
      </c>
      <c r="F38" s="220">
        <f aca="true" t="shared" si="16" ref="F38:F40">F8+F18+F28</f>
        <v>351688</v>
      </c>
      <c r="G38" s="220">
        <f aca="true" t="shared" si="17" ref="G38:G40">G8+G18+G28</f>
        <v>38778</v>
      </c>
      <c r="H38" s="180"/>
      <c r="I38" s="220">
        <f aca="true" t="shared" si="18" ref="I38:I40">Y8+Y18+Y28</f>
        <v>38839</v>
      </c>
      <c r="J38" s="220">
        <f aca="true" t="shared" si="19" ref="J38:J40">AI8+AI18+AI28</f>
        <v>351627</v>
      </c>
      <c r="K38" s="220">
        <f aca="true" t="shared" si="20" ref="K38:K40">I8+I18+I28</f>
        <v>5544</v>
      </c>
      <c r="L38" s="220">
        <f aca="true" t="shared" si="21" ref="L38:L40">J8+J18+J28</f>
        <v>2650</v>
      </c>
      <c r="M38" s="220">
        <f aca="true" t="shared" si="22" ref="M38:M40">K8+K18+K28</f>
        <v>0</v>
      </c>
      <c r="N38" s="220">
        <f aca="true" t="shared" si="23" ref="N38:N40">L8+L18+L28</f>
        <v>15131</v>
      </c>
      <c r="O38" s="220">
        <f aca="true" t="shared" si="24" ref="O38:O40">M8+M18+M28</f>
        <v>9050</v>
      </c>
      <c r="P38" s="220">
        <f aca="true" t="shared" si="25" ref="P38:P40">N8+N18+N28</f>
        <v>6081</v>
      </c>
      <c r="Q38" s="220">
        <f aca="true" t="shared" si="26" ref="Q38:Q40">O8+O18+O28</f>
        <v>26842</v>
      </c>
      <c r="R38" s="220">
        <f aca="true" t="shared" si="27" ref="R38:R40">P8+P18+P28</f>
        <v>7966</v>
      </c>
      <c r="S38" s="220">
        <f aca="true" t="shared" si="28" ref="S38:S40">Q8+Q18+Q28</f>
        <v>18876</v>
      </c>
      <c r="T38" s="221">
        <f aca="true" t="shared" si="29" ref="T38:T40">N38+M38=L38</f>
        <v>0</v>
      </c>
      <c r="U38" s="183">
        <f aca="true" t="shared" si="30" ref="U38:U40">Q38=R38+S38</f>
        <v>1</v>
      </c>
      <c r="V38" s="222">
        <f aca="true" t="shared" si="31" ref="V38:V40">D38=I38+J38</f>
        <v>1</v>
      </c>
      <c r="W38" s="198"/>
      <c r="X38" s="178" t="s">
        <v>302</v>
      </c>
      <c r="Y38" s="179">
        <f aca="true" t="shared" si="32" ref="Y38:Y40">Y8+Y18+Y28</f>
        <v>38839</v>
      </c>
      <c r="Z38" s="179">
        <f aca="true" t="shared" si="33" ref="Z38:Z40">Z8+Z18+Z28</f>
        <v>23308</v>
      </c>
      <c r="AA38" s="179">
        <f aca="true" t="shared" si="34" ref="AA38:AA40">AA8+AA18+AA28</f>
        <v>15511</v>
      </c>
      <c r="AB38" s="179">
        <f aca="true" t="shared" si="35" ref="AB38:AB40">AB8+AB18+AB28</f>
        <v>0</v>
      </c>
      <c r="AC38" s="180"/>
      <c r="AD38" s="111">
        <f aca="true" t="shared" si="36" ref="AD38:AD40">AD8+AD18+AD28+AE8+AE18</f>
        <v>35002</v>
      </c>
      <c r="AE38" s="111">
        <f aca="true" t="shared" si="37" ref="AE38:AE40">AF8+AG8+AF18+AG18+AE28</f>
        <v>3472</v>
      </c>
      <c r="AF38" s="111">
        <f aca="true" t="shared" si="38" ref="AF38:AF40">AF28</f>
        <v>160</v>
      </c>
      <c r="AG38" s="111">
        <f aca="true" t="shared" si="39" ref="AG38:AG40">AG28</f>
        <v>205</v>
      </c>
      <c r="AH38" s="180"/>
      <c r="AI38" s="179">
        <f aca="true" t="shared" si="40" ref="AI38:AI40">AI8+AI18+AI28</f>
        <v>351627</v>
      </c>
      <c r="AJ38" s="179">
        <f aca="true" t="shared" si="41" ref="AJ38:AJ40">AJ8+AJ18+AJ28</f>
        <v>34205</v>
      </c>
      <c r="AK38" s="179">
        <f aca="true" t="shared" si="42" ref="AK38:AK40">AK8+AK18+AK28</f>
        <v>317422</v>
      </c>
      <c r="AL38" s="179">
        <f aca="true" t="shared" si="43" ref="AL38:AL40">AL8+AL18+AL28</f>
        <v>262784</v>
      </c>
      <c r="AM38" s="179">
        <f aca="true" t="shared" si="44" ref="AM38:AM40">AM8+AM18+AM28</f>
        <v>88843</v>
      </c>
      <c r="AN38" s="185">
        <f aca="true" t="shared" si="45" ref="AN38:AN40">AJ38+AK38=AL38+AM38</f>
        <v>1</v>
      </c>
      <c r="AO38" s="186">
        <f aca="true" t="shared" si="46" ref="AO38:AO40">D38=Y38+AI38</f>
        <v>1</v>
      </c>
      <c r="AP38" s="198"/>
      <c r="AQ38" s="210"/>
      <c r="AR38" s="210"/>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row>
    <row r="39" spans="1:130" ht="15" customHeight="1">
      <c r="A39" s="219" t="s">
        <v>303</v>
      </c>
      <c r="B39" s="220">
        <f t="shared" si="12"/>
        <v>58717</v>
      </c>
      <c r="C39" s="220">
        <f t="shared" si="13"/>
        <v>0</v>
      </c>
      <c r="D39" s="220">
        <f t="shared" si="14"/>
        <v>58717</v>
      </c>
      <c r="E39" s="220">
        <f t="shared" si="15"/>
        <v>0</v>
      </c>
      <c r="F39" s="220">
        <f t="shared" si="16"/>
        <v>37625</v>
      </c>
      <c r="G39" s="220">
        <f t="shared" si="17"/>
        <v>21092</v>
      </c>
      <c r="H39" s="180"/>
      <c r="I39" s="220">
        <f t="shared" si="18"/>
        <v>8595</v>
      </c>
      <c r="J39" s="220">
        <f t="shared" si="19"/>
        <v>50122</v>
      </c>
      <c r="K39" s="220">
        <f t="shared" si="20"/>
        <v>907</v>
      </c>
      <c r="L39" s="220">
        <f t="shared" si="21"/>
        <v>2512</v>
      </c>
      <c r="M39" s="220">
        <f t="shared" si="22"/>
        <v>0</v>
      </c>
      <c r="N39" s="220">
        <f t="shared" si="23"/>
        <v>2426</v>
      </c>
      <c r="O39" s="220">
        <f t="shared" si="24"/>
        <v>1967</v>
      </c>
      <c r="P39" s="220">
        <f t="shared" si="25"/>
        <v>459</v>
      </c>
      <c r="Q39" s="220">
        <f t="shared" si="26"/>
        <v>5079</v>
      </c>
      <c r="R39" s="220">
        <f t="shared" si="27"/>
        <v>2027</v>
      </c>
      <c r="S39" s="220">
        <f t="shared" si="28"/>
        <v>3052</v>
      </c>
      <c r="T39" s="223">
        <f t="shared" si="29"/>
        <v>0</v>
      </c>
      <c r="U39" s="224">
        <f t="shared" si="30"/>
        <v>1</v>
      </c>
      <c r="V39" s="225">
        <f t="shared" si="31"/>
        <v>1</v>
      </c>
      <c r="W39" s="198"/>
      <c r="X39" s="178" t="s">
        <v>303</v>
      </c>
      <c r="Y39" s="179">
        <f t="shared" si="32"/>
        <v>8595</v>
      </c>
      <c r="Z39" s="179">
        <f t="shared" si="33"/>
        <v>1</v>
      </c>
      <c r="AA39" s="179">
        <f t="shared" si="34"/>
        <v>8584</v>
      </c>
      <c r="AB39" s="179">
        <f t="shared" si="35"/>
        <v>10</v>
      </c>
      <c r="AC39" s="180"/>
      <c r="AD39" s="111">
        <f t="shared" si="36"/>
        <v>8462</v>
      </c>
      <c r="AE39" s="111">
        <f t="shared" si="37"/>
        <v>109</v>
      </c>
      <c r="AF39" s="111">
        <f t="shared" si="38"/>
        <v>22</v>
      </c>
      <c r="AG39" s="111">
        <f t="shared" si="39"/>
        <v>2</v>
      </c>
      <c r="AH39" s="180"/>
      <c r="AI39" s="179">
        <f t="shared" si="40"/>
        <v>50122</v>
      </c>
      <c r="AJ39" s="179">
        <f t="shared" si="41"/>
        <v>6848</v>
      </c>
      <c r="AK39" s="179">
        <f t="shared" si="42"/>
        <v>43274</v>
      </c>
      <c r="AL39" s="179">
        <f t="shared" si="43"/>
        <v>35678</v>
      </c>
      <c r="AM39" s="179">
        <f t="shared" si="44"/>
        <v>14444</v>
      </c>
      <c r="AN39" s="185">
        <f t="shared" si="45"/>
        <v>1</v>
      </c>
      <c r="AO39" s="186">
        <f t="shared" si="46"/>
        <v>1</v>
      </c>
      <c r="AP39" s="198"/>
      <c r="AQ39" s="210"/>
      <c r="AR39" s="210"/>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row>
    <row r="40" spans="1:130" s="197" customFormat="1" ht="15" customHeight="1">
      <c r="A40" s="226" t="s">
        <v>327</v>
      </c>
      <c r="B40" s="162">
        <f t="shared" si="12"/>
        <v>449183</v>
      </c>
      <c r="C40" s="162">
        <f t="shared" si="13"/>
        <v>0</v>
      </c>
      <c r="D40" s="162">
        <f t="shared" si="14"/>
        <v>449183</v>
      </c>
      <c r="E40" s="162">
        <f t="shared" si="15"/>
        <v>0</v>
      </c>
      <c r="F40" s="162">
        <f t="shared" si="16"/>
        <v>389313</v>
      </c>
      <c r="G40" s="162">
        <f t="shared" si="17"/>
        <v>59870</v>
      </c>
      <c r="H40" s="189"/>
      <c r="I40" s="162">
        <f t="shared" si="18"/>
        <v>47434</v>
      </c>
      <c r="J40" s="162">
        <f t="shared" si="19"/>
        <v>401749</v>
      </c>
      <c r="K40" s="162">
        <f t="shared" si="20"/>
        <v>6451</v>
      </c>
      <c r="L40" s="162">
        <f t="shared" si="21"/>
        <v>5162</v>
      </c>
      <c r="M40" s="162">
        <f t="shared" si="22"/>
        <v>0</v>
      </c>
      <c r="N40" s="162">
        <f t="shared" si="23"/>
        <v>17557</v>
      </c>
      <c r="O40" s="162">
        <f t="shared" si="24"/>
        <v>11017</v>
      </c>
      <c r="P40" s="162">
        <f t="shared" si="25"/>
        <v>6540</v>
      </c>
      <c r="Q40" s="162">
        <f t="shared" si="26"/>
        <v>31921</v>
      </c>
      <c r="R40" s="162">
        <f t="shared" si="27"/>
        <v>9993</v>
      </c>
      <c r="S40" s="162">
        <f t="shared" si="28"/>
        <v>21928</v>
      </c>
      <c r="T40" s="227">
        <f t="shared" si="29"/>
        <v>0</v>
      </c>
      <c r="U40" s="192">
        <f t="shared" si="30"/>
        <v>1</v>
      </c>
      <c r="V40" s="192">
        <f t="shared" si="31"/>
        <v>1</v>
      </c>
      <c r="W40" s="203"/>
      <c r="X40" s="187" t="s">
        <v>304</v>
      </c>
      <c r="Y40" s="188">
        <f t="shared" si="32"/>
        <v>47434</v>
      </c>
      <c r="Z40" s="188">
        <f t="shared" si="33"/>
        <v>23309</v>
      </c>
      <c r="AA40" s="188">
        <f t="shared" si="34"/>
        <v>24095</v>
      </c>
      <c r="AB40" s="188">
        <f t="shared" si="35"/>
        <v>10</v>
      </c>
      <c r="AC40" s="189"/>
      <c r="AD40" s="228">
        <f t="shared" si="36"/>
        <v>43464</v>
      </c>
      <c r="AE40" s="228">
        <f t="shared" si="37"/>
        <v>3581</v>
      </c>
      <c r="AF40" s="228">
        <f t="shared" si="38"/>
        <v>182</v>
      </c>
      <c r="AG40" s="228">
        <f t="shared" si="39"/>
        <v>207</v>
      </c>
      <c r="AH40" s="189"/>
      <c r="AI40" s="188">
        <f t="shared" si="40"/>
        <v>401749</v>
      </c>
      <c r="AJ40" s="188">
        <f t="shared" si="41"/>
        <v>41053</v>
      </c>
      <c r="AK40" s="188">
        <f t="shared" si="42"/>
        <v>360696</v>
      </c>
      <c r="AL40" s="188">
        <f t="shared" si="43"/>
        <v>298462</v>
      </c>
      <c r="AM40" s="188">
        <f t="shared" si="44"/>
        <v>103287</v>
      </c>
      <c r="AN40" s="194">
        <f t="shared" si="45"/>
        <v>1</v>
      </c>
      <c r="AO40" s="194">
        <f t="shared" si="46"/>
        <v>1</v>
      </c>
      <c r="AP40" s="203"/>
      <c r="AQ40" s="204"/>
      <c r="AR40" s="204"/>
      <c r="AS40" s="205"/>
      <c r="AT40" s="205"/>
      <c r="AU40" s="205"/>
      <c r="AV40" s="205"/>
      <c r="AW40" s="205"/>
      <c r="AX40" s="205"/>
      <c r="AY40" s="205"/>
      <c r="AZ40" s="205"/>
      <c r="BA40" s="205"/>
      <c r="BB40" s="205"/>
      <c r="BC40" s="205"/>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205"/>
      <c r="DR40" s="205"/>
      <c r="DS40" s="205"/>
      <c r="DT40" s="205"/>
      <c r="DU40" s="205"/>
      <c r="DV40" s="205"/>
      <c r="DW40" s="205"/>
      <c r="DX40" s="205"/>
      <c r="DY40" s="205"/>
      <c r="DZ40" s="205"/>
    </row>
    <row r="41" spans="1:44" ht="9.75" customHeight="1">
      <c r="A41" s="154"/>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row>
    <row r="42" spans="1:44" ht="15.75">
      <c r="A42" s="229" t="s">
        <v>127</v>
      </c>
      <c r="B42" s="229"/>
      <c r="C42" s="229"/>
      <c r="D42" s="230"/>
      <c r="E42" s="230"/>
      <c r="F42" s="230"/>
      <c r="G42" s="230"/>
      <c r="H42" s="230"/>
      <c r="I42" s="230"/>
      <c r="J42" s="230"/>
      <c r="K42" s="230"/>
      <c r="L42" s="230"/>
      <c r="M42" s="230"/>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row>
    <row r="52" ht="14.25"/>
  </sheetData>
  <sheetProtection selectLockedCells="1" selectUnlockedCells="1"/>
  <mergeCells count="125">
    <mergeCell ref="A1:S1"/>
    <mergeCell ref="X2:AA2"/>
    <mergeCell ref="A3:A6"/>
    <mergeCell ref="B3:B6"/>
    <mergeCell ref="C3:C6"/>
    <mergeCell ref="D3:K3"/>
    <mergeCell ref="L3:N4"/>
    <mergeCell ref="O3:Q4"/>
    <mergeCell ref="T3:U6"/>
    <mergeCell ref="X3:X6"/>
    <mergeCell ref="Y3:AM3"/>
    <mergeCell ref="D4:D6"/>
    <mergeCell ref="E4:E6"/>
    <mergeCell ref="F4:K4"/>
    <mergeCell ref="Y4:AG4"/>
    <mergeCell ref="AH4:AH6"/>
    <mergeCell ref="AI4:AM4"/>
    <mergeCell ref="AN4:AO6"/>
    <mergeCell ref="F5:G5"/>
    <mergeCell ref="I5:I6"/>
    <mergeCell ref="J5:J6"/>
    <mergeCell ref="K5:K6"/>
    <mergeCell ref="L5:L6"/>
    <mergeCell ref="M5:N5"/>
    <mergeCell ref="O5:O6"/>
    <mergeCell ref="P5:Q5"/>
    <mergeCell ref="Y5:Y6"/>
    <mergeCell ref="Z5:AB5"/>
    <mergeCell ref="AD5:AG5"/>
    <mergeCell ref="AI5:AI6"/>
    <mergeCell ref="AJ5:AK5"/>
    <mergeCell ref="AL5:AM5"/>
    <mergeCell ref="X12:AA12"/>
    <mergeCell ref="A13:A16"/>
    <mergeCell ref="B13:B16"/>
    <mergeCell ref="C13:C16"/>
    <mergeCell ref="D13:K13"/>
    <mergeCell ref="L13:N14"/>
    <mergeCell ref="O13:Q14"/>
    <mergeCell ref="T13:U16"/>
    <mergeCell ref="X13:X16"/>
    <mergeCell ref="Y13:AM13"/>
    <mergeCell ref="D14:D16"/>
    <mergeCell ref="E14:E16"/>
    <mergeCell ref="F14:K14"/>
    <mergeCell ref="Y14:AG14"/>
    <mergeCell ref="AH14:AH16"/>
    <mergeCell ref="AI14:AM14"/>
    <mergeCell ref="AN14:AO16"/>
    <mergeCell ref="F15:G15"/>
    <mergeCell ref="I15:I16"/>
    <mergeCell ref="J15:J16"/>
    <mergeCell ref="K15:K16"/>
    <mergeCell ref="L15:L16"/>
    <mergeCell ref="M15:N15"/>
    <mergeCell ref="O15:O16"/>
    <mergeCell ref="P15:Q15"/>
    <mergeCell ref="Y15:Y16"/>
    <mergeCell ref="Z15:AB15"/>
    <mergeCell ref="AD15:AG15"/>
    <mergeCell ref="AI15:AI16"/>
    <mergeCell ref="AJ15:AK15"/>
    <mergeCell ref="AL15:AM15"/>
    <mergeCell ref="X22:AA22"/>
    <mergeCell ref="A23:A26"/>
    <mergeCell ref="B23:B26"/>
    <mergeCell ref="C23:C26"/>
    <mergeCell ref="D23:K23"/>
    <mergeCell ref="L23:N24"/>
    <mergeCell ref="O23:Q24"/>
    <mergeCell ref="T23:U26"/>
    <mergeCell ref="X23:X26"/>
    <mergeCell ref="Y23:AM23"/>
    <mergeCell ref="D24:D26"/>
    <mergeCell ref="E24:E26"/>
    <mergeCell ref="F24:K24"/>
    <mergeCell ref="Y24:AG24"/>
    <mergeCell ref="AH24:AH26"/>
    <mergeCell ref="AI24:AM24"/>
    <mergeCell ref="AN24:AO26"/>
    <mergeCell ref="F25:G25"/>
    <mergeCell ref="I25:I26"/>
    <mergeCell ref="J25:J26"/>
    <mergeCell ref="K25:K26"/>
    <mergeCell ref="L25:L26"/>
    <mergeCell ref="M25:N25"/>
    <mergeCell ref="O25:O26"/>
    <mergeCell ref="P25:Q25"/>
    <mergeCell ref="Y25:Y26"/>
    <mergeCell ref="Z25:AB25"/>
    <mergeCell ref="AD25:AG25"/>
    <mergeCell ref="AI25:AI26"/>
    <mergeCell ref="AJ25:AK25"/>
    <mergeCell ref="AL25:AM25"/>
    <mergeCell ref="X32:AA32"/>
    <mergeCell ref="A33:A36"/>
    <mergeCell ref="B33:B36"/>
    <mergeCell ref="C33:C36"/>
    <mergeCell ref="D33:M33"/>
    <mergeCell ref="N33:P34"/>
    <mergeCell ref="Q33:S34"/>
    <mergeCell ref="X33:X36"/>
    <mergeCell ref="Y33:AM33"/>
    <mergeCell ref="D34:D36"/>
    <mergeCell ref="E34:E36"/>
    <mergeCell ref="F34:M34"/>
    <mergeCell ref="Y34:AG34"/>
    <mergeCell ref="AI34:AM34"/>
    <mergeCell ref="F35:G35"/>
    <mergeCell ref="I35:I36"/>
    <mergeCell ref="J35:J36"/>
    <mergeCell ref="K35:K36"/>
    <mergeCell ref="L35:L36"/>
    <mergeCell ref="M35:M36"/>
    <mergeCell ref="N35:N36"/>
    <mergeCell ref="O35:P35"/>
    <mergeCell ref="Q35:Q36"/>
    <mergeCell ref="R35:S35"/>
    <mergeCell ref="Y35:Y36"/>
    <mergeCell ref="Z35:AB35"/>
    <mergeCell ref="AD35:AG35"/>
    <mergeCell ref="AI35:AI36"/>
    <mergeCell ref="AJ35:AK35"/>
    <mergeCell ref="AL35:AM35"/>
    <mergeCell ref="A42:C42"/>
  </mergeCells>
  <conditionalFormatting sqref="AH38:AH40 AC38:AC40 AN38:AO39 AH28:AH30 AC28:AC30 AN28:AO29 AC18:AC20 AN18:AO19 AH18:AH20 AN8:AO9 AC8:AC10 AH8:AH10">
    <cfRule type="cellIs" priority="1" dxfId="0" operator="equal" stopIfTrue="1">
      <formula>FALSE</formula>
    </cfRule>
  </conditionalFormatting>
  <conditionalFormatting sqref="V33:V40">
    <cfRule type="cellIs" priority="2" dxfId="1" operator="equal" stopIfTrue="1">
      <formula>TRUE</formula>
    </cfRule>
    <cfRule type="cellIs" priority="3" dxfId="0" operator="equal" stopIfTrue="1">
      <formula>FALSE</formula>
    </cfRule>
  </conditionalFormatting>
  <conditionalFormatting sqref="E8:E10 H38:H40 T28:U29 E28:E30 H28:H30 T18:U19 H18:H20 E18:E20 T8:U10 H8:H10">
    <cfRule type="cellIs" priority="4" dxfId="2" operator="equal" stopIfTrue="1">
      <formula>FALSE</formula>
    </cfRule>
  </conditionalFormatting>
  <conditionalFormatting sqref="AN10:AO10">
    <cfRule type="cellIs" priority="5" dxfId="0" operator="equal" stopIfTrue="1">
      <formula>FALSE</formula>
    </cfRule>
  </conditionalFormatting>
  <printOptions/>
  <pageMargins left="0.4" right="0.1798611111111111" top="0.2701388888888889" bottom="0.25972222222222224" header="0.5118055555555555" footer="0.5118055555555555"/>
  <pageSetup horizontalDpi="300" verticalDpi="300" orientation="landscape" paperSize="9" scale="61"/>
  <rowBreaks count="1" manualBreakCount="1">
    <brk id="42" max="255" man="1"/>
  </rowBreaks>
</worksheet>
</file>

<file path=xl/worksheets/sheet8.xml><?xml version="1.0" encoding="utf-8"?>
<worksheet xmlns="http://schemas.openxmlformats.org/spreadsheetml/2006/main" xmlns:r="http://schemas.openxmlformats.org/officeDocument/2006/relationships">
  <sheetPr codeName="Лист8">
    <tabColor indexed="43"/>
  </sheetPr>
  <dimension ref="A1:J93"/>
  <sheetViews>
    <sheetView zoomScale="85" zoomScaleNormal="85" workbookViewId="0" topLeftCell="A1">
      <pane ySplit="3" topLeftCell="A82" activePane="bottomLeft" state="frozen"/>
      <selection pane="topLeft" activeCell="A1" sqref="A1"/>
      <selection pane="bottomLeft" activeCell="A89" sqref="A89"/>
    </sheetView>
  </sheetViews>
  <sheetFormatPr defaultColWidth="9.140625" defaultRowHeight="12.75"/>
  <cols>
    <col min="1" max="1" width="5.28125" style="231" customWidth="1"/>
    <col min="2" max="2" width="20.7109375" style="231" customWidth="1"/>
    <col min="3" max="3" width="12.421875" style="231" customWidth="1"/>
    <col min="4" max="4" width="19.57421875" style="231" customWidth="1"/>
    <col min="5" max="5" width="12.57421875" style="231" customWidth="1"/>
    <col min="6" max="6" width="17.28125" style="231" customWidth="1"/>
    <col min="7" max="7" width="22.7109375" style="231" customWidth="1"/>
    <col min="8" max="8" width="17.8515625" style="231" customWidth="1"/>
    <col min="9" max="16384" width="9.140625" style="231" customWidth="1"/>
  </cols>
  <sheetData>
    <row r="1" spans="1:8" ht="22.5" customHeight="1">
      <c r="A1" s="60" t="s">
        <v>328</v>
      </c>
      <c r="B1" s="60"/>
      <c r="C1" s="60"/>
      <c r="D1" s="60"/>
      <c r="E1" s="60"/>
      <c r="F1" s="60"/>
      <c r="G1" s="60"/>
      <c r="H1" s="60"/>
    </row>
    <row r="2" spans="1:8" ht="61.5" customHeight="1">
      <c r="A2" s="120" t="s">
        <v>8</v>
      </c>
      <c r="B2" s="120" t="s">
        <v>329</v>
      </c>
      <c r="C2" s="120" t="s">
        <v>330</v>
      </c>
      <c r="D2" s="120" t="s">
        <v>331</v>
      </c>
      <c r="E2" s="120" t="s">
        <v>332</v>
      </c>
      <c r="F2" s="120" t="s">
        <v>333</v>
      </c>
      <c r="G2" s="120" t="s">
        <v>334</v>
      </c>
      <c r="H2" s="120" t="s">
        <v>335</v>
      </c>
    </row>
    <row r="3" spans="1:8" ht="13.5" customHeight="1">
      <c r="A3" s="86">
        <v>1</v>
      </c>
      <c r="B3" s="86">
        <v>2</v>
      </c>
      <c r="C3" s="86">
        <v>3</v>
      </c>
      <c r="D3" s="86">
        <v>4</v>
      </c>
      <c r="E3" s="86">
        <v>5</v>
      </c>
      <c r="F3" s="86">
        <v>6</v>
      </c>
      <c r="G3" s="86">
        <v>7</v>
      </c>
      <c r="H3" s="86">
        <v>8</v>
      </c>
    </row>
    <row r="4" spans="1:8" ht="12.75" customHeight="1">
      <c r="A4" s="232">
        <v>1</v>
      </c>
      <c r="B4" s="233" t="s">
        <v>336</v>
      </c>
      <c r="C4" s="234">
        <v>11</v>
      </c>
      <c r="D4" s="232" t="s">
        <v>337</v>
      </c>
      <c r="E4" s="234">
        <v>35</v>
      </c>
      <c r="F4" s="232" t="s">
        <v>338</v>
      </c>
      <c r="G4" s="235" t="s">
        <v>339</v>
      </c>
      <c r="H4" s="232"/>
    </row>
    <row r="5" spans="1:8" ht="13.5" customHeight="1">
      <c r="A5" s="232">
        <v>2</v>
      </c>
      <c r="B5" s="236" t="s">
        <v>340</v>
      </c>
      <c r="C5" s="234">
        <v>4</v>
      </c>
      <c r="D5" s="234" t="s">
        <v>341</v>
      </c>
      <c r="E5" s="234">
        <v>35</v>
      </c>
      <c r="F5" s="234" t="s">
        <v>338</v>
      </c>
      <c r="G5" s="235" t="s">
        <v>339</v>
      </c>
      <c r="H5" s="234"/>
    </row>
    <row r="6" spans="1:10" ht="15" customHeight="1">
      <c r="A6" s="232">
        <v>3</v>
      </c>
      <c r="B6" s="236" t="s">
        <v>342</v>
      </c>
      <c r="C6" s="234">
        <v>2</v>
      </c>
      <c r="D6" s="234" t="s">
        <v>343</v>
      </c>
      <c r="E6" s="234">
        <v>35</v>
      </c>
      <c r="F6" s="234">
        <v>2</v>
      </c>
      <c r="G6" s="235">
        <v>2</v>
      </c>
      <c r="H6" s="234"/>
      <c r="J6" s="237"/>
    </row>
    <row r="7" spans="1:10" ht="12.75" customHeight="1">
      <c r="A7" s="232">
        <v>4</v>
      </c>
      <c r="B7" s="236" t="s">
        <v>344</v>
      </c>
      <c r="C7" s="234">
        <v>2</v>
      </c>
      <c r="D7" s="234" t="s">
        <v>343</v>
      </c>
      <c r="E7" s="234">
        <v>35</v>
      </c>
      <c r="F7" s="234">
        <v>2</v>
      </c>
      <c r="G7" s="235">
        <v>2</v>
      </c>
      <c r="H7" s="234"/>
      <c r="J7" s="237"/>
    </row>
    <row r="8" spans="1:8" ht="14.25">
      <c r="A8" s="232">
        <v>5</v>
      </c>
      <c r="B8" s="236" t="s">
        <v>345</v>
      </c>
      <c r="C8" s="234">
        <v>21</v>
      </c>
      <c r="D8" s="234" t="s">
        <v>346</v>
      </c>
      <c r="E8" s="234">
        <v>35</v>
      </c>
      <c r="F8" s="234">
        <v>0.5</v>
      </c>
      <c r="G8" s="235" t="s">
        <v>339</v>
      </c>
      <c r="H8" s="234"/>
    </row>
    <row r="9" spans="1:8" ht="14.25">
      <c r="A9" s="232">
        <v>6</v>
      </c>
      <c r="B9" s="236" t="s">
        <v>347</v>
      </c>
      <c r="C9" s="234">
        <v>2</v>
      </c>
      <c r="D9" s="234" t="s">
        <v>348</v>
      </c>
      <c r="E9" s="234">
        <v>35</v>
      </c>
      <c r="F9" s="238">
        <v>0.5</v>
      </c>
      <c r="G9" s="235" t="s">
        <v>339</v>
      </c>
      <c r="H9" s="234"/>
    </row>
    <row r="10" spans="1:8" ht="14.25">
      <c r="A10" s="232">
        <v>7</v>
      </c>
      <c r="B10" s="236" t="s">
        <v>340</v>
      </c>
      <c r="C10" s="234">
        <v>28</v>
      </c>
      <c r="D10" s="234" t="s">
        <v>341</v>
      </c>
      <c r="E10" s="239" t="s">
        <v>349</v>
      </c>
      <c r="F10" s="234" t="s">
        <v>338</v>
      </c>
      <c r="G10" s="235" t="s">
        <v>339</v>
      </c>
      <c r="H10" s="234"/>
    </row>
    <row r="11" spans="1:8" ht="14.25">
      <c r="A11" s="232">
        <v>8</v>
      </c>
      <c r="B11" s="236" t="s">
        <v>344</v>
      </c>
      <c r="C11" s="234">
        <v>53</v>
      </c>
      <c r="D11" s="234" t="s">
        <v>343</v>
      </c>
      <c r="E11" s="239" t="s">
        <v>349</v>
      </c>
      <c r="F11" s="238">
        <v>2</v>
      </c>
      <c r="G11" s="235">
        <v>53</v>
      </c>
      <c r="H11" s="234"/>
    </row>
    <row r="12" spans="1:8" ht="14.25">
      <c r="A12" s="232">
        <v>9</v>
      </c>
      <c r="B12" s="236" t="s">
        <v>345</v>
      </c>
      <c r="C12" s="234">
        <v>80</v>
      </c>
      <c r="D12" s="234" t="s">
        <v>346</v>
      </c>
      <c r="E12" s="239" t="s">
        <v>349</v>
      </c>
      <c r="F12" s="232" t="s">
        <v>338</v>
      </c>
      <c r="G12" s="235" t="s">
        <v>339</v>
      </c>
      <c r="H12" s="234"/>
    </row>
    <row r="13" spans="1:8" ht="14.25">
      <c r="A13" s="232">
        <v>10</v>
      </c>
      <c r="B13" s="240" t="s">
        <v>350</v>
      </c>
      <c r="C13" s="234">
        <v>7</v>
      </c>
      <c r="D13" s="234" t="s">
        <v>351</v>
      </c>
      <c r="E13" s="239" t="s">
        <v>349</v>
      </c>
      <c r="F13" s="232">
        <v>1</v>
      </c>
      <c r="G13" s="235" t="s">
        <v>339</v>
      </c>
      <c r="H13" s="234"/>
    </row>
    <row r="14" spans="1:8" ht="14.25">
      <c r="A14" s="232">
        <v>11</v>
      </c>
      <c r="B14" s="236" t="s">
        <v>342</v>
      </c>
      <c r="C14" s="234">
        <v>19</v>
      </c>
      <c r="D14" s="234" t="s">
        <v>343</v>
      </c>
      <c r="E14" s="239" t="s">
        <v>349</v>
      </c>
      <c r="F14" s="232">
        <v>2</v>
      </c>
      <c r="G14" s="235">
        <v>19</v>
      </c>
      <c r="H14" s="234"/>
    </row>
    <row r="15" spans="1:8" ht="14.25">
      <c r="A15" s="232">
        <v>12</v>
      </c>
      <c r="B15" s="233" t="s">
        <v>336</v>
      </c>
      <c r="C15" s="234">
        <v>29</v>
      </c>
      <c r="D15" s="232" t="s">
        <v>337</v>
      </c>
      <c r="E15" s="239" t="s">
        <v>349</v>
      </c>
      <c r="F15" s="232" t="s">
        <v>338</v>
      </c>
      <c r="G15" s="235" t="s">
        <v>339</v>
      </c>
      <c r="H15" s="232"/>
    </row>
    <row r="16" spans="1:8" ht="26.25">
      <c r="A16" s="232">
        <v>13</v>
      </c>
      <c r="B16" s="236" t="s">
        <v>352</v>
      </c>
      <c r="C16" s="234">
        <v>4</v>
      </c>
      <c r="D16" s="234" t="s">
        <v>353</v>
      </c>
      <c r="E16" s="239" t="s">
        <v>349</v>
      </c>
      <c r="F16" s="234" t="s">
        <v>338</v>
      </c>
      <c r="G16" s="235" t="s">
        <v>339</v>
      </c>
      <c r="H16" s="234"/>
    </row>
    <row r="17" spans="1:8" ht="14.25">
      <c r="A17" s="232">
        <v>14</v>
      </c>
      <c r="B17" s="236" t="s">
        <v>354</v>
      </c>
      <c r="C17" s="234">
        <v>3</v>
      </c>
      <c r="D17" s="234" t="s">
        <v>355</v>
      </c>
      <c r="E17" s="239" t="s">
        <v>349</v>
      </c>
      <c r="F17" s="234" t="s">
        <v>338</v>
      </c>
      <c r="G17" s="235" t="s">
        <v>339</v>
      </c>
      <c r="H17" s="234"/>
    </row>
    <row r="18" spans="1:8" ht="14.25">
      <c r="A18" s="232">
        <v>15</v>
      </c>
      <c r="B18" s="236" t="s">
        <v>356</v>
      </c>
      <c r="C18" s="234">
        <v>1</v>
      </c>
      <c r="D18" s="234" t="s">
        <v>348</v>
      </c>
      <c r="E18" s="239" t="s">
        <v>349</v>
      </c>
      <c r="F18" s="238">
        <v>1</v>
      </c>
      <c r="G18" s="235" t="s">
        <v>339</v>
      </c>
      <c r="H18" s="234"/>
    </row>
    <row r="19" spans="1:8" ht="14.25">
      <c r="A19" s="232">
        <v>16</v>
      </c>
      <c r="B19" s="236" t="s">
        <v>347</v>
      </c>
      <c r="C19" s="234">
        <v>92</v>
      </c>
      <c r="D19" s="234" t="s">
        <v>348</v>
      </c>
      <c r="E19" s="239" t="s">
        <v>349</v>
      </c>
      <c r="F19" s="238">
        <v>0.5</v>
      </c>
      <c r="G19" s="235" t="s">
        <v>339</v>
      </c>
      <c r="H19" s="234"/>
    </row>
    <row r="20" spans="1:8" ht="14.25">
      <c r="A20" s="241">
        <v>17</v>
      </c>
      <c r="B20" s="236" t="s">
        <v>357</v>
      </c>
      <c r="C20" s="234">
        <v>14</v>
      </c>
      <c r="D20" s="234" t="s">
        <v>348</v>
      </c>
      <c r="E20" s="239" t="s">
        <v>349</v>
      </c>
      <c r="F20" s="238">
        <v>0.5</v>
      </c>
      <c r="G20" s="235" t="s">
        <v>339</v>
      </c>
      <c r="H20" s="234"/>
    </row>
    <row r="21" spans="1:8" ht="14.25">
      <c r="A21" s="232">
        <v>18</v>
      </c>
      <c r="B21" s="236" t="s">
        <v>358</v>
      </c>
      <c r="C21" s="242">
        <v>13</v>
      </c>
      <c r="D21" s="234" t="s">
        <v>359</v>
      </c>
      <c r="E21" s="239" t="s">
        <v>349</v>
      </c>
      <c r="F21" s="238">
        <v>0.5</v>
      </c>
      <c r="G21" s="235" t="s">
        <v>339</v>
      </c>
      <c r="H21" s="234"/>
    </row>
    <row r="22" spans="1:8" ht="14.25">
      <c r="A22" s="232">
        <v>19</v>
      </c>
      <c r="B22" s="233" t="s">
        <v>360</v>
      </c>
      <c r="C22" s="234">
        <v>1</v>
      </c>
      <c r="D22" s="232" t="s">
        <v>361</v>
      </c>
      <c r="E22" s="239" t="s">
        <v>349</v>
      </c>
      <c r="F22" s="238">
        <v>1</v>
      </c>
      <c r="G22" s="235" t="s">
        <v>339</v>
      </c>
      <c r="H22" s="234"/>
    </row>
    <row r="23" spans="1:8" ht="14.25">
      <c r="A23" s="241">
        <v>20</v>
      </c>
      <c r="B23" s="236" t="s">
        <v>362</v>
      </c>
      <c r="C23" s="242">
        <v>1</v>
      </c>
      <c r="D23" s="234" t="s">
        <v>343</v>
      </c>
      <c r="E23" s="239" t="s">
        <v>349</v>
      </c>
      <c r="F23" s="238">
        <v>1</v>
      </c>
      <c r="G23" s="235" t="s">
        <v>339</v>
      </c>
      <c r="H23" s="234"/>
    </row>
    <row r="24" spans="1:8" ht="14.25">
      <c r="A24" s="232">
        <v>21</v>
      </c>
      <c r="B24" s="236" t="s">
        <v>363</v>
      </c>
      <c r="C24" s="234">
        <v>142</v>
      </c>
      <c r="D24" s="234" t="s">
        <v>364</v>
      </c>
      <c r="E24" s="243">
        <v>0.38</v>
      </c>
      <c r="F24" s="232">
        <v>1</v>
      </c>
      <c r="G24" s="235" t="s">
        <v>339</v>
      </c>
      <c r="H24" s="234"/>
    </row>
    <row r="25" spans="1:8" ht="14.25">
      <c r="A25" s="232">
        <v>22</v>
      </c>
      <c r="B25" s="244" t="s">
        <v>365</v>
      </c>
      <c r="C25" s="234">
        <v>111</v>
      </c>
      <c r="D25" s="234" t="s">
        <v>366</v>
      </c>
      <c r="E25" s="243">
        <v>0.38</v>
      </c>
      <c r="F25" s="238">
        <v>1</v>
      </c>
      <c r="G25" s="235" t="s">
        <v>339</v>
      </c>
      <c r="H25" s="234"/>
    </row>
    <row r="26" spans="1:8" ht="14.25">
      <c r="A26" s="241">
        <v>23</v>
      </c>
      <c r="B26" s="245" t="s">
        <v>367</v>
      </c>
      <c r="C26" s="242">
        <v>8</v>
      </c>
      <c r="D26" s="234" t="s">
        <v>368</v>
      </c>
      <c r="E26" s="243">
        <v>0.38</v>
      </c>
      <c r="F26" s="238">
        <v>1</v>
      </c>
      <c r="G26" s="235" t="s">
        <v>339</v>
      </c>
      <c r="H26" s="234"/>
    </row>
    <row r="27" spans="1:8" ht="14.25">
      <c r="A27" s="232">
        <v>24</v>
      </c>
      <c r="B27" s="236" t="s">
        <v>369</v>
      </c>
      <c r="C27" s="234">
        <v>91</v>
      </c>
      <c r="D27" s="234" t="s">
        <v>370</v>
      </c>
      <c r="E27" s="243">
        <v>0.38</v>
      </c>
      <c r="F27" s="238">
        <v>2</v>
      </c>
      <c r="G27" s="235" t="s">
        <v>339</v>
      </c>
      <c r="H27" s="234"/>
    </row>
    <row r="28" spans="1:8" ht="14.25">
      <c r="A28" s="232">
        <v>25</v>
      </c>
      <c r="B28" s="245" t="s">
        <v>371</v>
      </c>
      <c r="C28" s="242">
        <v>19</v>
      </c>
      <c r="D28" s="234" t="s">
        <v>372</v>
      </c>
      <c r="E28" s="243">
        <v>0.38</v>
      </c>
      <c r="F28" s="234">
        <v>1</v>
      </c>
      <c r="G28" s="235" t="s">
        <v>339</v>
      </c>
      <c r="H28" s="234"/>
    </row>
    <row r="29" spans="1:8" ht="14.25">
      <c r="A29" s="232">
        <v>26</v>
      </c>
      <c r="B29" s="245" t="s">
        <v>373</v>
      </c>
      <c r="C29" s="242">
        <v>87</v>
      </c>
      <c r="D29" s="234" t="s">
        <v>355</v>
      </c>
      <c r="E29" s="243">
        <v>0.38</v>
      </c>
      <c r="F29" s="238">
        <v>1</v>
      </c>
      <c r="G29" s="235" t="s">
        <v>339</v>
      </c>
      <c r="H29" s="234"/>
    </row>
    <row r="30" spans="1:8" ht="14.25">
      <c r="A30" s="232">
        <v>27</v>
      </c>
      <c r="B30" s="236" t="s">
        <v>340</v>
      </c>
      <c r="C30" s="234">
        <v>125</v>
      </c>
      <c r="D30" s="234" t="s">
        <v>341</v>
      </c>
      <c r="E30" s="243">
        <v>0.38</v>
      </c>
      <c r="F30" s="234">
        <v>1</v>
      </c>
      <c r="G30" s="235" t="s">
        <v>339</v>
      </c>
      <c r="H30" s="234"/>
    </row>
    <row r="31" spans="1:8" ht="14.25">
      <c r="A31" s="232">
        <v>28</v>
      </c>
      <c r="B31" s="236" t="s">
        <v>344</v>
      </c>
      <c r="C31" s="234">
        <v>4</v>
      </c>
      <c r="D31" s="234" t="s">
        <v>343</v>
      </c>
      <c r="E31" s="243">
        <v>0.38</v>
      </c>
      <c r="F31" s="238">
        <v>2</v>
      </c>
      <c r="G31" s="235" t="s">
        <v>339</v>
      </c>
      <c r="H31" s="234"/>
    </row>
    <row r="32" spans="1:8" ht="14.25">
      <c r="A32" s="232">
        <v>29</v>
      </c>
      <c r="B32" s="233" t="s">
        <v>336</v>
      </c>
      <c r="C32" s="234">
        <v>9</v>
      </c>
      <c r="D32" s="232" t="s">
        <v>337</v>
      </c>
      <c r="E32" s="243">
        <v>0.38</v>
      </c>
      <c r="F32" s="232" t="s">
        <v>338</v>
      </c>
      <c r="G32" s="235" t="s">
        <v>339</v>
      </c>
      <c r="H32" s="232"/>
    </row>
    <row r="33" spans="1:8" ht="14.25">
      <c r="A33" s="241">
        <v>30</v>
      </c>
      <c r="B33" s="236" t="s">
        <v>374</v>
      </c>
      <c r="C33" s="234">
        <v>2</v>
      </c>
      <c r="D33" s="234" t="s">
        <v>359</v>
      </c>
      <c r="E33" s="243">
        <v>0.38</v>
      </c>
      <c r="F33" s="232">
        <v>1</v>
      </c>
      <c r="G33" s="235" t="s">
        <v>339</v>
      </c>
      <c r="H33" s="234"/>
    </row>
    <row r="34" spans="1:8" ht="14.25">
      <c r="A34" s="232">
        <v>31</v>
      </c>
      <c r="B34" s="236" t="s">
        <v>342</v>
      </c>
      <c r="C34" s="234">
        <v>201</v>
      </c>
      <c r="D34" s="234" t="s">
        <v>343</v>
      </c>
      <c r="E34" s="243">
        <v>0.38</v>
      </c>
      <c r="F34" s="232">
        <v>2</v>
      </c>
      <c r="G34" s="235" t="s">
        <v>339</v>
      </c>
      <c r="H34" s="234"/>
    </row>
    <row r="35" spans="1:8" ht="14.25">
      <c r="A35" s="232">
        <v>32</v>
      </c>
      <c r="B35" s="236" t="s">
        <v>375</v>
      </c>
      <c r="C35" s="234">
        <v>27</v>
      </c>
      <c r="D35" s="234" t="s">
        <v>376</v>
      </c>
      <c r="E35" s="243">
        <v>0.38</v>
      </c>
      <c r="F35" s="232">
        <v>1</v>
      </c>
      <c r="G35" s="235" t="s">
        <v>339</v>
      </c>
      <c r="H35" s="235"/>
    </row>
    <row r="36" spans="1:8" ht="14.25">
      <c r="A36" s="232">
        <v>33</v>
      </c>
      <c r="B36" s="236" t="s">
        <v>377</v>
      </c>
      <c r="C36" s="242">
        <v>2</v>
      </c>
      <c r="D36" s="234" t="s">
        <v>378</v>
      </c>
      <c r="E36" s="243">
        <v>0.38</v>
      </c>
      <c r="F36" s="238">
        <v>1</v>
      </c>
      <c r="G36" s="235" t="s">
        <v>339</v>
      </c>
      <c r="H36" s="234"/>
    </row>
    <row r="37" spans="1:8" ht="14.25">
      <c r="A37" s="232">
        <v>34</v>
      </c>
      <c r="B37" s="236" t="s">
        <v>379</v>
      </c>
      <c r="C37" s="234">
        <v>3</v>
      </c>
      <c r="D37" s="234" t="s">
        <v>359</v>
      </c>
      <c r="E37" s="243">
        <v>0.38</v>
      </c>
      <c r="F37" s="232">
        <v>1</v>
      </c>
      <c r="G37" s="235" t="s">
        <v>339</v>
      </c>
      <c r="H37" s="234"/>
    </row>
    <row r="38" spans="1:8" ht="14.25">
      <c r="A38" s="232">
        <v>35</v>
      </c>
      <c r="B38" s="233" t="s">
        <v>360</v>
      </c>
      <c r="C38" s="234">
        <v>6</v>
      </c>
      <c r="D38" s="232" t="s">
        <v>361</v>
      </c>
      <c r="E38" s="243">
        <v>0.38</v>
      </c>
      <c r="F38" s="232">
        <v>1</v>
      </c>
      <c r="G38" s="235" t="s">
        <v>339</v>
      </c>
      <c r="H38" s="234"/>
    </row>
    <row r="39" spans="1:8" ht="26.25">
      <c r="A39" s="241">
        <v>36</v>
      </c>
      <c r="B39" s="236" t="s">
        <v>352</v>
      </c>
      <c r="C39" s="234">
        <v>3</v>
      </c>
      <c r="D39" s="234" t="s">
        <v>353</v>
      </c>
      <c r="E39" s="243">
        <v>0.38</v>
      </c>
      <c r="F39" s="234" t="s">
        <v>338</v>
      </c>
      <c r="G39" s="235" t="s">
        <v>339</v>
      </c>
      <c r="H39" s="234"/>
    </row>
    <row r="40" spans="1:8" ht="14.25">
      <c r="A40" s="241">
        <v>37</v>
      </c>
      <c r="B40" s="236" t="s">
        <v>356</v>
      </c>
      <c r="C40" s="234">
        <v>63</v>
      </c>
      <c r="D40" s="234" t="s">
        <v>348</v>
      </c>
      <c r="E40" s="243">
        <v>0.38</v>
      </c>
      <c r="F40" s="238">
        <v>1</v>
      </c>
      <c r="G40" s="235" t="s">
        <v>339</v>
      </c>
      <c r="H40" s="234"/>
    </row>
    <row r="41" spans="1:8" ht="14.25">
      <c r="A41" s="241">
        <v>38</v>
      </c>
      <c r="B41" s="236" t="s">
        <v>347</v>
      </c>
      <c r="C41" s="234">
        <v>58</v>
      </c>
      <c r="D41" s="234" t="s">
        <v>348</v>
      </c>
      <c r="E41" s="243">
        <v>0.38</v>
      </c>
      <c r="F41" s="238">
        <v>0.5</v>
      </c>
      <c r="G41" s="235" t="s">
        <v>339</v>
      </c>
      <c r="H41" s="234"/>
    </row>
    <row r="42" spans="1:8" ht="14.25">
      <c r="A42" s="241">
        <v>39</v>
      </c>
      <c r="B42" s="240" t="s">
        <v>380</v>
      </c>
      <c r="C42" s="234">
        <v>375</v>
      </c>
      <c r="D42" s="234" t="s">
        <v>351</v>
      </c>
      <c r="E42" s="243">
        <v>0.38</v>
      </c>
      <c r="F42" s="238">
        <v>1</v>
      </c>
      <c r="G42" s="235" t="s">
        <v>339</v>
      </c>
      <c r="H42" s="234"/>
    </row>
    <row r="43" spans="1:8" ht="14.25">
      <c r="A43" s="241">
        <v>40</v>
      </c>
      <c r="B43" s="240" t="s">
        <v>350</v>
      </c>
      <c r="C43" s="234">
        <v>141</v>
      </c>
      <c r="D43" s="234" t="s">
        <v>351</v>
      </c>
      <c r="E43" s="243">
        <v>0.38</v>
      </c>
      <c r="F43" s="238">
        <v>1</v>
      </c>
      <c r="G43" s="235" t="s">
        <v>339</v>
      </c>
      <c r="H43" s="234"/>
    </row>
    <row r="44" spans="1:8" ht="14.25">
      <c r="A44" s="241">
        <v>41</v>
      </c>
      <c r="B44" s="245" t="s">
        <v>381</v>
      </c>
      <c r="C44" s="242">
        <v>8</v>
      </c>
      <c r="D44" s="234" t="s">
        <v>372</v>
      </c>
      <c r="E44" s="243">
        <v>0.38</v>
      </c>
      <c r="F44" s="234">
        <v>1</v>
      </c>
      <c r="G44" s="235" t="s">
        <v>339</v>
      </c>
      <c r="H44" s="234"/>
    </row>
    <row r="45" spans="1:8" ht="14.25">
      <c r="A45" s="241">
        <v>42</v>
      </c>
      <c r="B45" s="233" t="s">
        <v>382</v>
      </c>
      <c r="C45" s="234">
        <v>138</v>
      </c>
      <c r="D45" s="234" t="s">
        <v>343</v>
      </c>
      <c r="E45" s="243">
        <v>0.38</v>
      </c>
      <c r="F45" s="238">
        <v>2</v>
      </c>
      <c r="G45" s="235" t="s">
        <v>339</v>
      </c>
      <c r="H45" s="234"/>
    </row>
    <row r="46" spans="1:8" ht="14.25">
      <c r="A46" s="241">
        <v>43</v>
      </c>
      <c r="B46" s="236" t="s">
        <v>383</v>
      </c>
      <c r="C46" s="234">
        <v>359</v>
      </c>
      <c r="D46" s="234" t="s">
        <v>343</v>
      </c>
      <c r="E46" s="243">
        <v>0.38</v>
      </c>
      <c r="F46" s="234">
        <v>2</v>
      </c>
      <c r="G46" s="235" t="s">
        <v>339</v>
      </c>
      <c r="H46" s="234"/>
    </row>
    <row r="47" spans="1:8" ht="14.25">
      <c r="A47" s="241">
        <v>44</v>
      </c>
      <c r="B47" s="233" t="s">
        <v>384</v>
      </c>
      <c r="C47" s="234">
        <v>95</v>
      </c>
      <c r="D47" s="235" t="s">
        <v>385</v>
      </c>
      <c r="E47" s="243">
        <v>0.38</v>
      </c>
      <c r="F47" s="238">
        <v>2</v>
      </c>
      <c r="G47" s="235" t="s">
        <v>339</v>
      </c>
      <c r="H47" s="234"/>
    </row>
    <row r="48" spans="1:8" ht="14.25">
      <c r="A48" s="241">
        <v>45</v>
      </c>
      <c r="B48" s="236" t="s">
        <v>386</v>
      </c>
      <c r="C48" s="234">
        <v>28</v>
      </c>
      <c r="D48" s="235" t="s">
        <v>385</v>
      </c>
      <c r="E48" s="243">
        <v>0.38</v>
      </c>
      <c r="F48" s="238">
        <v>2</v>
      </c>
      <c r="G48" s="235" t="s">
        <v>339</v>
      </c>
      <c r="H48" s="234"/>
    </row>
    <row r="49" spans="1:8" ht="14.25">
      <c r="A49" s="241">
        <v>46</v>
      </c>
      <c r="B49" s="233" t="s">
        <v>387</v>
      </c>
      <c r="C49" s="234">
        <v>31</v>
      </c>
      <c r="D49" s="235" t="s">
        <v>385</v>
      </c>
      <c r="E49" s="243">
        <v>0.38</v>
      </c>
      <c r="F49" s="238">
        <v>2</v>
      </c>
      <c r="G49" s="235" t="s">
        <v>339</v>
      </c>
      <c r="H49" s="234"/>
    </row>
    <row r="50" spans="1:8" ht="14.25">
      <c r="A50" s="241">
        <v>47</v>
      </c>
      <c r="B50" s="246" t="s">
        <v>388</v>
      </c>
      <c r="C50" s="234">
        <v>21</v>
      </c>
      <c r="D50" s="235" t="s">
        <v>385</v>
      </c>
      <c r="E50" s="243">
        <v>0.38</v>
      </c>
      <c r="F50" s="238">
        <v>2</v>
      </c>
      <c r="G50" s="235" t="s">
        <v>339</v>
      </c>
      <c r="H50" s="234"/>
    </row>
    <row r="51" spans="1:8" ht="14.25">
      <c r="A51" s="241">
        <v>48</v>
      </c>
      <c r="B51" s="244" t="s">
        <v>389</v>
      </c>
      <c r="C51" s="234">
        <v>7</v>
      </c>
      <c r="D51" s="234" t="s">
        <v>343</v>
      </c>
      <c r="E51" s="243">
        <v>0.38</v>
      </c>
      <c r="F51" s="238">
        <v>2</v>
      </c>
      <c r="G51" s="235" t="s">
        <v>339</v>
      </c>
      <c r="H51" s="234"/>
    </row>
    <row r="52" spans="1:8" ht="14.25">
      <c r="A52" s="241">
        <v>49</v>
      </c>
      <c r="B52" s="236" t="s">
        <v>390</v>
      </c>
      <c r="C52" s="242">
        <v>8</v>
      </c>
      <c r="D52" s="234" t="s">
        <v>376</v>
      </c>
      <c r="E52" s="243">
        <v>0.38</v>
      </c>
      <c r="F52" s="238">
        <v>1</v>
      </c>
      <c r="G52" s="235" t="s">
        <v>339</v>
      </c>
      <c r="H52" s="234"/>
    </row>
    <row r="53" spans="1:8" ht="14.25">
      <c r="A53" s="241">
        <v>50</v>
      </c>
      <c r="B53" s="236" t="s">
        <v>357</v>
      </c>
      <c r="C53" s="234">
        <v>12</v>
      </c>
      <c r="D53" s="234" t="s">
        <v>348</v>
      </c>
      <c r="E53" s="243">
        <v>0.38</v>
      </c>
      <c r="F53" s="238">
        <v>1</v>
      </c>
      <c r="G53" s="235" t="s">
        <v>339</v>
      </c>
      <c r="H53" s="234"/>
    </row>
    <row r="54" spans="1:8" ht="14.25">
      <c r="A54" s="232">
        <v>51</v>
      </c>
      <c r="B54" s="236" t="s">
        <v>391</v>
      </c>
      <c r="C54" s="242">
        <v>3</v>
      </c>
      <c r="D54" s="234" t="s">
        <v>392</v>
      </c>
      <c r="E54" s="243">
        <v>0.38</v>
      </c>
      <c r="F54" s="238">
        <v>2</v>
      </c>
      <c r="G54" s="235" t="s">
        <v>339</v>
      </c>
      <c r="H54" s="234"/>
    </row>
    <row r="55" spans="1:8" ht="14.25">
      <c r="A55" s="232">
        <v>52</v>
      </c>
      <c r="B55" s="236" t="s">
        <v>393</v>
      </c>
      <c r="C55" s="242">
        <v>1</v>
      </c>
      <c r="D55" s="234" t="s">
        <v>372</v>
      </c>
      <c r="E55" s="243">
        <v>0.38</v>
      </c>
      <c r="F55" s="238">
        <v>1</v>
      </c>
      <c r="G55" s="235" t="s">
        <v>339</v>
      </c>
      <c r="H55" s="234"/>
    </row>
    <row r="56" spans="1:8" ht="14.25">
      <c r="A56" s="232">
        <v>53</v>
      </c>
      <c r="B56" s="236" t="s">
        <v>394</v>
      </c>
      <c r="C56" s="242">
        <v>1</v>
      </c>
      <c r="D56" s="234" t="s">
        <v>348</v>
      </c>
      <c r="E56" s="243">
        <v>0.38</v>
      </c>
      <c r="F56" s="238">
        <v>1</v>
      </c>
      <c r="G56" s="235" t="s">
        <v>339</v>
      </c>
      <c r="H56" s="234"/>
    </row>
    <row r="57" spans="1:8" ht="14.25">
      <c r="A57" s="232">
        <v>54</v>
      </c>
      <c r="B57" s="236" t="s">
        <v>395</v>
      </c>
      <c r="C57" s="242">
        <v>2</v>
      </c>
      <c r="D57" s="234" t="s">
        <v>348</v>
      </c>
      <c r="E57" s="243">
        <v>0.38</v>
      </c>
      <c r="F57" s="238">
        <v>1</v>
      </c>
      <c r="G57" s="235" t="s">
        <v>339</v>
      </c>
      <c r="H57" s="234"/>
    </row>
    <row r="58" spans="1:8" ht="14.25">
      <c r="A58" s="232">
        <v>55</v>
      </c>
      <c r="B58" s="236" t="s">
        <v>396</v>
      </c>
      <c r="C58" s="242">
        <v>1</v>
      </c>
      <c r="D58" s="234" t="s">
        <v>397</v>
      </c>
      <c r="E58" s="243">
        <v>0.38</v>
      </c>
      <c r="F58" s="238">
        <v>2</v>
      </c>
      <c r="G58" s="235" t="s">
        <v>339</v>
      </c>
      <c r="H58" s="234"/>
    </row>
    <row r="59" spans="1:8" ht="14.25">
      <c r="A59" s="232">
        <v>56</v>
      </c>
      <c r="B59" s="236" t="s">
        <v>398</v>
      </c>
      <c r="C59" s="242">
        <v>3</v>
      </c>
      <c r="D59" s="234" t="s">
        <v>343</v>
      </c>
      <c r="E59" s="243">
        <v>0.38</v>
      </c>
      <c r="F59" s="238">
        <v>2</v>
      </c>
      <c r="G59" s="235" t="s">
        <v>339</v>
      </c>
      <c r="H59" s="234"/>
    </row>
    <row r="60" spans="1:8" ht="14.25">
      <c r="A60" s="232">
        <v>57</v>
      </c>
      <c r="B60" s="236" t="s">
        <v>399</v>
      </c>
      <c r="C60" s="242">
        <v>1</v>
      </c>
      <c r="D60" s="234" t="s">
        <v>400</v>
      </c>
      <c r="E60" s="243">
        <v>0.38</v>
      </c>
      <c r="F60" s="238">
        <v>2</v>
      </c>
      <c r="G60" s="235" t="s">
        <v>339</v>
      </c>
      <c r="H60" s="234"/>
    </row>
    <row r="61" spans="1:8" ht="14.25">
      <c r="A61" s="232">
        <v>58</v>
      </c>
      <c r="B61" s="236" t="s">
        <v>401</v>
      </c>
      <c r="C61" s="242">
        <v>3</v>
      </c>
      <c r="D61" s="234" t="s">
        <v>402</v>
      </c>
      <c r="E61" s="243">
        <v>0.38</v>
      </c>
      <c r="F61" s="238">
        <v>2</v>
      </c>
      <c r="G61" s="235" t="s">
        <v>339</v>
      </c>
      <c r="H61" s="234"/>
    </row>
    <row r="62" spans="1:8" ht="14.25">
      <c r="A62" s="232">
        <v>59</v>
      </c>
      <c r="B62" s="236" t="s">
        <v>403</v>
      </c>
      <c r="C62" s="242">
        <v>1</v>
      </c>
      <c r="D62" s="234" t="s">
        <v>343</v>
      </c>
      <c r="E62" s="243">
        <v>0.38</v>
      </c>
      <c r="F62" s="238">
        <v>2</v>
      </c>
      <c r="G62" s="235" t="s">
        <v>339</v>
      </c>
      <c r="H62" s="234"/>
    </row>
    <row r="63" spans="1:8" ht="14.25">
      <c r="A63" s="232">
        <v>60</v>
      </c>
      <c r="B63" s="236" t="s">
        <v>404</v>
      </c>
      <c r="C63" s="242">
        <v>1</v>
      </c>
      <c r="D63" s="234" t="s">
        <v>343</v>
      </c>
      <c r="E63" s="243">
        <v>0.38</v>
      </c>
      <c r="F63" s="238">
        <v>2</v>
      </c>
      <c r="G63" s="235" t="s">
        <v>339</v>
      </c>
      <c r="H63" s="234"/>
    </row>
    <row r="64" spans="1:8" ht="14.25">
      <c r="A64" s="232">
        <v>61</v>
      </c>
      <c r="B64" s="236" t="s">
        <v>405</v>
      </c>
      <c r="C64" s="242">
        <v>1</v>
      </c>
      <c r="D64" s="234" t="s">
        <v>406</v>
      </c>
      <c r="E64" s="243">
        <v>0.38</v>
      </c>
      <c r="F64" s="238">
        <v>1</v>
      </c>
      <c r="G64" s="235" t="s">
        <v>339</v>
      </c>
      <c r="H64" s="234"/>
    </row>
    <row r="65" spans="1:8" ht="14.25">
      <c r="A65" s="232">
        <v>62</v>
      </c>
      <c r="B65" s="236" t="s">
        <v>407</v>
      </c>
      <c r="C65" s="242">
        <v>1</v>
      </c>
      <c r="D65" s="234" t="s">
        <v>359</v>
      </c>
      <c r="E65" s="243">
        <v>0.38</v>
      </c>
      <c r="F65" s="238">
        <v>1</v>
      </c>
      <c r="G65" s="235" t="s">
        <v>339</v>
      </c>
      <c r="H65" s="234"/>
    </row>
    <row r="66" spans="1:8" ht="14.25">
      <c r="A66" s="232">
        <v>63</v>
      </c>
      <c r="B66" s="236" t="s">
        <v>408</v>
      </c>
      <c r="C66" s="234">
        <v>28</v>
      </c>
      <c r="D66" s="234" t="s">
        <v>359</v>
      </c>
      <c r="E66" s="243" t="s">
        <v>409</v>
      </c>
      <c r="F66" s="238">
        <v>1</v>
      </c>
      <c r="G66" s="235" t="s">
        <v>339</v>
      </c>
      <c r="H66" s="234"/>
    </row>
    <row r="67" spans="1:8" ht="14.25">
      <c r="A67" s="232">
        <v>64</v>
      </c>
      <c r="B67" s="236" t="s">
        <v>410</v>
      </c>
      <c r="C67" s="234">
        <v>67</v>
      </c>
      <c r="D67" s="238" t="s">
        <v>372</v>
      </c>
      <c r="E67" s="243" t="s">
        <v>409</v>
      </c>
      <c r="F67" s="238">
        <v>1</v>
      </c>
      <c r="G67" s="235" t="s">
        <v>339</v>
      </c>
      <c r="H67" s="234"/>
    </row>
    <row r="68" spans="1:8" ht="14.25">
      <c r="A68" s="232">
        <v>65</v>
      </c>
      <c r="B68" s="236" t="s">
        <v>411</v>
      </c>
      <c r="C68" s="234">
        <v>24</v>
      </c>
      <c r="D68" s="234" t="s">
        <v>372</v>
      </c>
      <c r="E68" s="243" t="s">
        <v>409</v>
      </c>
      <c r="F68" s="238">
        <v>1</v>
      </c>
      <c r="G68" s="235" t="s">
        <v>339</v>
      </c>
      <c r="H68" s="234"/>
    </row>
    <row r="69" spans="1:8" ht="14.25">
      <c r="A69" s="232">
        <v>66</v>
      </c>
      <c r="B69" s="236" t="s">
        <v>375</v>
      </c>
      <c r="C69" s="234">
        <v>5</v>
      </c>
      <c r="D69" s="234" t="s">
        <v>376</v>
      </c>
      <c r="E69" s="243" t="s">
        <v>409</v>
      </c>
      <c r="F69" s="238">
        <v>1</v>
      </c>
      <c r="G69" s="235" t="s">
        <v>339</v>
      </c>
      <c r="H69" s="234"/>
    </row>
    <row r="70" spans="1:8" ht="14.25">
      <c r="A70" s="232">
        <v>67</v>
      </c>
      <c r="B70" s="240" t="s">
        <v>412</v>
      </c>
      <c r="C70" s="234">
        <v>432</v>
      </c>
      <c r="D70" s="234" t="s">
        <v>351</v>
      </c>
      <c r="E70" s="243" t="s">
        <v>409</v>
      </c>
      <c r="F70" s="238">
        <v>1</v>
      </c>
      <c r="G70" s="235" t="s">
        <v>339</v>
      </c>
      <c r="H70" s="234"/>
    </row>
    <row r="71" spans="1:8" ht="14.25">
      <c r="A71" s="232">
        <v>68</v>
      </c>
      <c r="B71" s="233" t="s">
        <v>413</v>
      </c>
      <c r="C71" s="234">
        <v>9</v>
      </c>
      <c r="D71" s="234" t="s">
        <v>343</v>
      </c>
      <c r="E71" s="243" t="s">
        <v>409</v>
      </c>
      <c r="F71" s="238">
        <v>2.5</v>
      </c>
      <c r="G71" s="235">
        <v>9</v>
      </c>
      <c r="H71" s="234"/>
    </row>
    <row r="72" spans="1:8" ht="14.25">
      <c r="A72" s="232">
        <v>69</v>
      </c>
      <c r="B72" s="236" t="s">
        <v>414</v>
      </c>
      <c r="C72" s="234">
        <v>44</v>
      </c>
      <c r="D72" s="234" t="s">
        <v>343</v>
      </c>
      <c r="E72" s="243" t="s">
        <v>409</v>
      </c>
      <c r="F72" s="238">
        <v>2</v>
      </c>
      <c r="G72" s="235" t="s">
        <v>339</v>
      </c>
      <c r="H72" s="235"/>
    </row>
    <row r="73" spans="1:8" ht="26.25">
      <c r="A73" s="232">
        <v>70</v>
      </c>
      <c r="B73" s="236" t="s">
        <v>415</v>
      </c>
      <c r="C73" s="234">
        <v>3</v>
      </c>
      <c r="D73" s="234" t="s">
        <v>416</v>
      </c>
      <c r="E73" s="243" t="s">
        <v>409</v>
      </c>
      <c r="F73" s="238">
        <v>2.5</v>
      </c>
      <c r="G73" s="235">
        <v>3</v>
      </c>
      <c r="H73" s="235"/>
    </row>
    <row r="74" spans="1:8" ht="14.25">
      <c r="A74" s="232">
        <v>71</v>
      </c>
      <c r="B74" s="236" t="s">
        <v>417</v>
      </c>
      <c r="C74" s="234">
        <v>9</v>
      </c>
      <c r="D74" s="234" t="s">
        <v>343</v>
      </c>
      <c r="E74" s="243" t="s">
        <v>409</v>
      </c>
      <c r="F74" s="238">
        <v>2</v>
      </c>
      <c r="G74" s="235" t="s">
        <v>339</v>
      </c>
      <c r="H74" s="235"/>
    </row>
    <row r="75" spans="1:8" ht="26.25">
      <c r="A75" s="232">
        <v>72</v>
      </c>
      <c r="B75" s="236" t="s">
        <v>418</v>
      </c>
      <c r="C75" s="234">
        <v>148</v>
      </c>
      <c r="D75" s="234" t="s">
        <v>416</v>
      </c>
      <c r="E75" s="243" t="s">
        <v>409</v>
      </c>
      <c r="F75" s="238">
        <v>2</v>
      </c>
      <c r="G75" s="235" t="s">
        <v>339</v>
      </c>
      <c r="H75" s="235"/>
    </row>
    <row r="76" spans="1:8" ht="14.25">
      <c r="A76" s="232">
        <v>73</v>
      </c>
      <c r="B76" s="236" t="s">
        <v>419</v>
      </c>
      <c r="C76" s="234">
        <v>35</v>
      </c>
      <c r="D76" s="234" t="s">
        <v>368</v>
      </c>
      <c r="E76" s="243" t="s">
        <v>409</v>
      </c>
      <c r="F76" s="238">
        <v>2</v>
      </c>
      <c r="G76" s="235" t="s">
        <v>339</v>
      </c>
      <c r="H76" s="235"/>
    </row>
    <row r="77" spans="1:8" ht="14.25">
      <c r="A77" s="232">
        <v>74</v>
      </c>
      <c r="B77" s="236" t="s">
        <v>420</v>
      </c>
      <c r="C77" s="234">
        <v>97</v>
      </c>
      <c r="D77" s="234" t="s">
        <v>421</v>
      </c>
      <c r="E77" s="243" t="s">
        <v>409</v>
      </c>
      <c r="F77" s="238">
        <v>1</v>
      </c>
      <c r="G77" s="235" t="s">
        <v>339</v>
      </c>
      <c r="H77" s="235"/>
    </row>
    <row r="78" spans="1:8" ht="14.25">
      <c r="A78" s="232">
        <v>75</v>
      </c>
      <c r="B78" s="236" t="s">
        <v>422</v>
      </c>
      <c r="C78" s="234">
        <v>10</v>
      </c>
      <c r="D78" s="234" t="s">
        <v>341</v>
      </c>
      <c r="E78" s="243" t="s">
        <v>409</v>
      </c>
      <c r="F78" s="238">
        <v>1</v>
      </c>
      <c r="G78" s="235" t="s">
        <v>339</v>
      </c>
      <c r="H78" s="235"/>
    </row>
    <row r="79" spans="1:8" ht="14.25">
      <c r="A79" s="247">
        <v>76</v>
      </c>
      <c r="B79" s="236" t="s">
        <v>365</v>
      </c>
      <c r="C79" s="234">
        <v>4</v>
      </c>
      <c r="D79" s="234" t="s">
        <v>366</v>
      </c>
      <c r="E79" s="243" t="s">
        <v>409</v>
      </c>
      <c r="F79" s="238">
        <v>1</v>
      </c>
      <c r="G79" s="235" t="s">
        <v>339</v>
      </c>
      <c r="H79" s="235"/>
    </row>
    <row r="80" spans="1:8" ht="14.25">
      <c r="A80" s="232">
        <v>77</v>
      </c>
      <c r="B80" s="236" t="s">
        <v>423</v>
      </c>
      <c r="C80" s="234">
        <v>1</v>
      </c>
      <c r="D80" s="234" t="s">
        <v>364</v>
      </c>
      <c r="E80" s="243" t="s">
        <v>409</v>
      </c>
      <c r="F80" s="238">
        <v>2</v>
      </c>
      <c r="G80" s="235" t="s">
        <v>339</v>
      </c>
      <c r="H80" s="235"/>
    </row>
    <row r="81" spans="1:8" ht="26.25">
      <c r="A81" s="232">
        <v>78</v>
      </c>
      <c r="B81" s="236" t="s">
        <v>424</v>
      </c>
      <c r="C81" s="234">
        <v>15</v>
      </c>
      <c r="D81" s="234" t="s">
        <v>425</v>
      </c>
      <c r="E81" s="243" t="s">
        <v>409</v>
      </c>
      <c r="F81" s="238">
        <v>1</v>
      </c>
      <c r="G81" s="235" t="s">
        <v>339</v>
      </c>
      <c r="H81" s="235"/>
    </row>
    <row r="82" spans="1:8" ht="14.25">
      <c r="A82" s="232">
        <v>70</v>
      </c>
      <c r="B82" s="236" t="s">
        <v>426</v>
      </c>
      <c r="C82" s="234">
        <v>9</v>
      </c>
      <c r="D82" s="234" t="s">
        <v>359</v>
      </c>
      <c r="E82" s="243" t="s">
        <v>409</v>
      </c>
      <c r="F82" s="238">
        <v>1</v>
      </c>
      <c r="G82" s="235" t="s">
        <v>339</v>
      </c>
      <c r="H82" s="235"/>
    </row>
    <row r="83" spans="1:8" ht="14.25">
      <c r="A83" s="232">
        <v>71</v>
      </c>
      <c r="B83" s="236" t="s">
        <v>427</v>
      </c>
      <c r="C83" s="234">
        <v>4</v>
      </c>
      <c r="D83" s="234" t="s">
        <v>343</v>
      </c>
      <c r="E83" s="243" t="s">
        <v>409</v>
      </c>
      <c r="F83" s="238">
        <v>1</v>
      </c>
      <c r="G83" s="235" t="s">
        <v>339</v>
      </c>
      <c r="H83" s="235"/>
    </row>
    <row r="84" spans="1:8" ht="14.25">
      <c r="A84" s="232">
        <v>72</v>
      </c>
      <c r="B84" s="236" t="s">
        <v>428</v>
      </c>
      <c r="C84" s="234">
        <v>1</v>
      </c>
      <c r="D84" s="234" t="s">
        <v>372</v>
      </c>
      <c r="E84" s="243" t="s">
        <v>409</v>
      </c>
      <c r="F84" s="238">
        <v>1</v>
      </c>
      <c r="G84" s="235" t="s">
        <v>339</v>
      </c>
      <c r="H84" s="235"/>
    </row>
    <row r="85" spans="1:8" ht="14.25">
      <c r="A85" s="232">
        <v>73</v>
      </c>
      <c r="B85" s="236" t="s">
        <v>429</v>
      </c>
      <c r="C85" s="234">
        <v>2</v>
      </c>
      <c r="D85" s="238" t="s">
        <v>372</v>
      </c>
      <c r="E85" s="243" t="s">
        <v>409</v>
      </c>
      <c r="F85" s="238">
        <v>1</v>
      </c>
      <c r="G85" s="235" t="s">
        <v>339</v>
      </c>
      <c r="H85" s="235"/>
    </row>
    <row r="86" spans="1:8" ht="14.25">
      <c r="A86" s="232">
        <v>74</v>
      </c>
      <c r="B86" s="236" t="s">
        <v>430</v>
      </c>
      <c r="C86" s="234">
        <v>4</v>
      </c>
      <c r="D86" s="234" t="s">
        <v>361</v>
      </c>
      <c r="E86" s="243" t="s">
        <v>409</v>
      </c>
      <c r="F86" s="238">
        <v>1</v>
      </c>
      <c r="G86" s="235" t="s">
        <v>339</v>
      </c>
      <c r="H86" s="235"/>
    </row>
    <row r="87" spans="1:8" ht="29.25">
      <c r="A87" s="232">
        <v>75</v>
      </c>
      <c r="B87" s="236" t="s">
        <v>431</v>
      </c>
      <c r="C87" s="234">
        <v>2</v>
      </c>
      <c r="D87" s="234" t="s">
        <v>416</v>
      </c>
      <c r="E87" s="243" t="s">
        <v>409</v>
      </c>
      <c r="F87" s="238">
        <v>2.5</v>
      </c>
      <c r="G87" s="235">
        <v>2</v>
      </c>
      <c r="H87" s="235"/>
    </row>
    <row r="88" spans="1:8" ht="14.25">
      <c r="A88" s="247">
        <v>76</v>
      </c>
      <c r="B88" s="236" t="s">
        <v>432</v>
      </c>
      <c r="C88" s="234">
        <v>1</v>
      </c>
      <c r="D88" s="234" t="s">
        <v>368</v>
      </c>
      <c r="E88" s="243" t="s">
        <v>409</v>
      </c>
      <c r="F88" s="238">
        <v>2</v>
      </c>
      <c r="G88" s="235" t="s">
        <v>339</v>
      </c>
      <c r="H88" s="235"/>
    </row>
    <row r="89" spans="1:8" ht="16.5">
      <c r="A89" s="232">
        <v>77</v>
      </c>
      <c r="B89" s="236" t="s">
        <v>433</v>
      </c>
      <c r="C89" s="234">
        <v>13</v>
      </c>
      <c r="D89" s="234" t="s">
        <v>368</v>
      </c>
      <c r="E89" s="243" t="s">
        <v>409</v>
      </c>
      <c r="F89" s="238">
        <v>2</v>
      </c>
      <c r="G89" s="235" t="s">
        <v>339</v>
      </c>
      <c r="H89" s="235"/>
    </row>
    <row r="90" spans="1:8" ht="14.25">
      <c r="A90" s="232">
        <v>78</v>
      </c>
      <c r="B90" s="233" t="s">
        <v>434</v>
      </c>
      <c r="C90" s="234">
        <v>74</v>
      </c>
      <c r="D90" s="234" t="s">
        <v>343</v>
      </c>
      <c r="E90" s="243" t="s">
        <v>409</v>
      </c>
      <c r="F90" s="238">
        <v>2</v>
      </c>
      <c r="G90" s="235" t="s">
        <v>339</v>
      </c>
      <c r="H90" s="235"/>
    </row>
    <row r="91" spans="1:8" ht="38.25">
      <c r="A91" s="248">
        <v>79</v>
      </c>
      <c r="B91" s="249" t="s">
        <v>435</v>
      </c>
      <c r="C91" s="234">
        <v>1</v>
      </c>
      <c r="D91" s="234" t="s">
        <v>436</v>
      </c>
      <c r="E91" s="243" t="s">
        <v>409</v>
      </c>
      <c r="F91" s="238">
        <v>1</v>
      </c>
      <c r="G91" s="235" t="s">
        <v>339</v>
      </c>
      <c r="H91" s="235"/>
    </row>
    <row r="92" spans="1:8" ht="14.25">
      <c r="A92" s="248">
        <v>80</v>
      </c>
      <c r="B92" s="249" t="s">
        <v>437</v>
      </c>
      <c r="C92" s="234">
        <v>2</v>
      </c>
      <c r="D92" s="234" t="s">
        <v>355</v>
      </c>
      <c r="E92" s="243" t="s">
        <v>409</v>
      </c>
      <c r="F92" s="238">
        <v>1</v>
      </c>
      <c r="G92" s="235" t="s">
        <v>339</v>
      </c>
      <c r="H92" s="235"/>
    </row>
    <row r="93" spans="1:8" ht="15.75" customHeight="1">
      <c r="A93" s="250" t="s">
        <v>70</v>
      </c>
      <c r="B93" s="250"/>
      <c r="C93" s="250"/>
      <c r="D93" s="250"/>
      <c r="E93" s="250"/>
      <c r="F93" s="250"/>
      <c r="G93" s="251">
        <v>90</v>
      </c>
      <c r="H93" s="252"/>
    </row>
  </sheetData>
  <sheetProtection selectLockedCells="1" selectUnlockedCells="1"/>
  <mergeCells count="2">
    <mergeCell ref="A1:H1"/>
    <mergeCell ref="A93:F93"/>
  </mergeCells>
  <printOptions/>
  <pageMargins left="0.9402777777777778" right="0.75" top="0.8097222222222222" bottom="0.2166666666666666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codeName="Лист9">
    <tabColor indexed="43"/>
  </sheetPr>
  <dimension ref="A1:F10"/>
  <sheetViews>
    <sheetView zoomScale="85" zoomScaleNormal="85" workbookViewId="0" topLeftCell="A1">
      <selection activeCell="C5" sqref="C5"/>
    </sheetView>
  </sheetViews>
  <sheetFormatPr defaultColWidth="9.140625" defaultRowHeight="12.75"/>
  <cols>
    <col min="1" max="1" width="4.00390625" style="1" customWidth="1"/>
    <col min="2" max="2" width="16.421875" style="1" customWidth="1"/>
    <col min="3" max="3" width="20.8515625" style="1" customWidth="1"/>
    <col min="4" max="4" width="23.8515625" style="1" customWidth="1"/>
    <col min="5" max="5" width="20.28125" style="1" customWidth="1"/>
    <col min="6" max="6" width="23.8515625" style="1" customWidth="1"/>
    <col min="7" max="7" width="8.28125" style="1" customWidth="1"/>
    <col min="8" max="16384" width="9.140625" style="1" customWidth="1"/>
  </cols>
  <sheetData>
    <row r="1" spans="1:6" ht="27" customHeight="1">
      <c r="A1" s="94" t="s">
        <v>438</v>
      </c>
      <c r="B1" s="94"/>
      <c r="C1" s="94"/>
      <c r="D1" s="94"/>
      <c r="E1" s="94"/>
      <c r="F1" s="94"/>
    </row>
    <row r="2" spans="1:6" ht="33" customHeight="1">
      <c r="A2" s="86" t="s">
        <v>8</v>
      </c>
      <c r="B2" s="86" t="s">
        <v>439</v>
      </c>
      <c r="C2" s="96" t="s">
        <v>440</v>
      </c>
      <c r="D2" s="96"/>
      <c r="E2" s="96" t="s">
        <v>441</v>
      </c>
      <c r="F2" s="96"/>
    </row>
    <row r="3" spans="1:6" ht="32.25" customHeight="1">
      <c r="A3" s="86"/>
      <c r="B3" s="86"/>
      <c r="C3" s="86" t="s">
        <v>442</v>
      </c>
      <c r="D3" s="86" t="s">
        <v>443</v>
      </c>
      <c r="E3" s="86" t="s">
        <v>442</v>
      </c>
      <c r="F3" s="86" t="s">
        <v>443</v>
      </c>
    </row>
    <row r="4" spans="1:6" ht="15">
      <c r="A4" s="86">
        <v>1</v>
      </c>
      <c r="B4" s="86">
        <v>2</v>
      </c>
      <c r="C4" s="86">
        <v>3</v>
      </c>
      <c r="D4" s="86">
        <v>4</v>
      </c>
      <c r="E4" s="86">
        <v>5</v>
      </c>
      <c r="F4" s="86">
        <v>6</v>
      </c>
    </row>
    <row r="5" spans="1:6" ht="17.25">
      <c r="A5" s="86">
        <v>1</v>
      </c>
      <c r="B5" s="88" t="s">
        <v>444</v>
      </c>
      <c r="C5" s="253">
        <v>3530</v>
      </c>
      <c r="D5" s="254">
        <f>IF(C10=0,0,C5/C10)</f>
        <v>0.9713813979086406</v>
      </c>
      <c r="E5" s="253">
        <v>3494</v>
      </c>
      <c r="F5" s="254">
        <f>IF(E10=0,0,E5/E10)</f>
        <v>0.96147495872317</v>
      </c>
    </row>
    <row r="6" spans="1:6" s="99" customFormat="1" ht="15.75">
      <c r="A6" s="86">
        <v>2</v>
      </c>
      <c r="B6" s="88" t="s">
        <v>445</v>
      </c>
      <c r="C6" s="253">
        <v>104</v>
      </c>
      <c r="D6" s="254">
        <f>IF(C10=0,0,C6/C10)</f>
        <v>0.028618602091359385</v>
      </c>
      <c r="E6" s="253">
        <v>140</v>
      </c>
      <c r="F6" s="254">
        <f>IF(E10=0,0,E6/E10)</f>
        <v>0.03852504127682994</v>
      </c>
    </row>
    <row r="7" spans="1:6" ht="15.75">
      <c r="A7" s="86">
        <v>3</v>
      </c>
      <c r="B7" s="88" t="s">
        <v>446</v>
      </c>
      <c r="C7" s="253">
        <v>0</v>
      </c>
      <c r="D7" s="254">
        <f>IF(C10=0,0,C7/C10)</f>
        <v>0</v>
      </c>
      <c r="E7" s="253">
        <v>0</v>
      </c>
      <c r="F7" s="254">
        <f>IF(E10=0,0,E7/E10)</f>
        <v>0</v>
      </c>
    </row>
    <row r="8" spans="1:6" s="99" customFormat="1" ht="15.75">
      <c r="A8" s="86">
        <v>4</v>
      </c>
      <c r="B8" s="88" t="s">
        <v>447</v>
      </c>
      <c r="C8" s="253">
        <v>0</v>
      </c>
      <c r="D8" s="254">
        <f>IF(C10=0,0,C8/C10)</f>
        <v>0</v>
      </c>
      <c r="E8" s="253">
        <v>0</v>
      </c>
      <c r="F8" s="254">
        <f>IF(E10=0,0,E8/E10)</f>
        <v>0</v>
      </c>
    </row>
    <row r="9" spans="1:6" ht="15.75">
      <c r="A9" s="86">
        <v>5</v>
      </c>
      <c r="B9" s="88" t="s">
        <v>448</v>
      </c>
      <c r="C9" s="253">
        <v>0</v>
      </c>
      <c r="D9" s="254">
        <f>IF(C10=0,0,C9/C10)</f>
        <v>0</v>
      </c>
      <c r="E9" s="253">
        <v>0</v>
      </c>
      <c r="F9" s="254">
        <f>IF(E10=0,0,E9/E10)</f>
        <v>0</v>
      </c>
    </row>
    <row r="10" spans="1:6" s="99" customFormat="1" ht="15.75">
      <c r="A10" s="86">
        <v>6</v>
      </c>
      <c r="B10" s="88" t="s">
        <v>89</v>
      </c>
      <c r="C10" s="255">
        <f>SUM(C5:C9)</f>
        <v>3634</v>
      </c>
      <c r="D10" s="254">
        <f>SUM(D5:D9)</f>
        <v>1</v>
      </c>
      <c r="E10" s="255">
        <f>SUM(E5:E9)</f>
        <v>3634</v>
      </c>
      <c r="F10" s="254">
        <f>SUM(F5:F9)</f>
        <v>1</v>
      </c>
    </row>
  </sheetData>
  <sheetProtection selectLockedCells="1" selectUnlockedCells="1"/>
  <mergeCells count="5">
    <mergeCell ref="A1:F1"/>
    <mergeCell ref="A2:A3"/>
    <mergeCell ref="B2:B3"/>
    <mergeCell ref="C2:D2"/>
    <mergeCell ref="E2:F2"/>
  </mergeCells>
  <printOptions/>
  <pageMargins left="1.7798611111111111" right="0.75" top="0.7701388888888889"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KULINICH</dc:creator>
  <cp:keywords/>
  <dc:description/>
  <cp:lastModifiedBy/>
  <cp:lastPrinted>2015-11-25T07:37:22Z</cp:lastPrinted>
  <dcterms:created xsi:type="dcterms:W3CDTF">2003-02-20T10:09:41Z</dcterms:created>
  <dcterms:modified xsi:type="dcterms:W3CDTF">2015-11-26T14:37:37Z</dcterms:modified>
  <cp:category/>
  <cp:version/>
  <cp:contentType/>
  <cp:contentStatus/>
  <cp:revision>94</cp:revision>
</cp:coreProperties>
</file>